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00" windowHeight="11760" activeTab="0"/>
  </bookViews>
  <sheets>
    <sheet name="ТО _Калуга" sheetId="1" r:id="rId1"/>
    <sheet name="Калуга" sheetId="2" state="hidden" r:id="rId2"/>
  </sheets>
  <definedNames>
    <definedName name="_xlnm._FilterDatabase" localSheetId="0" hidden="1">'ТО _Калуга'!$A$6:$I$19</definedName>
    <definedName name="_xlnm.Print_Titles" localSheetId="0">'ТО _Калуга'!$6:$6</definedName>
    <definedName name="_xlnm.Print_Area" localSheetId="0">'ТО _Калуга'!$A$1:$H$26</definedName>
  </definedNames>
  <calcPr fullCalcOnLoad="1"/>
</workbook>
</file>

<file path=xl/sharedStrings.xml><?xml version="1.0" encoding="utf-8"?>
<sst xmlns="http://schemas.openxmlformats.org/spreadsheetml/2006/main" count="105" uniqueCount="65">
  <si>
    <t>Наименование услуги</t>
  </si>
  <si>
    <t>Единица измерения</t>
  </si>
  <si>
    <t>объект</t>
  </si>
  <si>
    <t>Техническое обслуживание ВЛ 0,4 кВ</t>
  </si>
  <si>
    <t>Собственность</t>
  </si>
  <si>
    <t>Техническое обслуживание КЛ 0,4 кВ</t>
  </si>
  <si>
    <t xml:space="preserve">кол-во </t>
  </si>
  <si>
    <t xml:space="preserve">Стоимость оказания услуг по оперативно-техническому обслуживанию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</si>
  <si>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Техническое обслуживание ТП с 1 трансформатором ТП 6-20/0,4 кВ</t>
  </si>
  <si>
    <t>Техническое обслуживание ТП с 2-4 трансформаторами ТП 6-20/0,4 кВ</t>
  </si>
  <si>
    <t>Техническое обслуживание и оперетивные переключения МВ или ВВ</t>
  </si>
  <si>
    <t>Оперативное управление ВН или разъединителей</t>
  </si>
  <si>
    <t>ст-ть</t>
  </si>
  <si>
    <t>Техническое обслуживание КЛ 6(10) кВ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</si>
  <si>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</si>
  <si>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Итого в год</t>
  </si>
  <si>
    <t>Итого в год с НДС</t>
  </si>
  <si>
    <t>Итого в месяц с НДС</t>
  </si>
  <si>
    <t>ПС 110</t>
  </si>
  <si>
    <t>тр-р 110</t>
  </si>
  <si>
    <t>отд.с.КЗ 110</t>
  </si>
  <si>
    <t>МВ.шт</t>
  </si>
  <si>
    <t>ВВ.шт</t>
  </si>
  <si>
    <t>ВН.шт</t>
  </si>
  <si>
    <t>1.ТП</t>
  </si>
  <si>
    <t>2-4.ТП</t>
  </si>
  <si>
    <t>ст-ть 1 УЕ</t>
  </si>
  <si>
    <t>1 шт</t>
  </si>
  <si>
    <t>1 км</t>
  </si>
  <si>
    <t>КЛ.СН.км</t>
  </si>
  <si>
    <t>КЛ.СН-20.км</t>
  </si>
  <si>
    <t>КЛ.НН.км</t>
  </si>
  <si>
    <t>ВЛ.0,4</t>
  </si>
  <si>
    <t>регион</t>
  </si>
  <si>
    <t>№</t>
  </si>
  <si>
    <t>1.1.</t>
  </si>
  <si>
    <t>2.2.</t>
  </si>
  <si>
    <t>1.2.</t>
  </si>
  <si>
    <t>1.3.</t>
  </si>
  <si>
    <t>1.4.</t>
  </si>
  <si>
    <t>1.5.</t>
  </si>
  <si>
    <t>2.1.</t>
  </si>
  <si>
    <t>2.3.</t>
  </si>
  <si>
    <t>2.4.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</si>
  <si>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</si>
  <si>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Калуга</t>
  </si>
  <si>
    <t>ВЛ.1-20кВ</t>
  </si>
  <si>
    <t>Техническое обслуживание ВЛ 1-20 кВ</t>
  </si>
  <si>
    <t>1.ТП.мачтовая</t>
  </si>
  <si>
    <t>Техническое обслуживание ТП мачтового типа ТП 6-20/0,4 кВ</t>
  </si>
  <si>
    <t xml:space="preserve"> Стоимость оказания услуг по оперативно-техническому обслуживанию</t>
  </si>
  <si>
    <t>№ п/п</t>
  </si>
  <si>
    <t>Наименование производимых работ</t>
  </si>
  <si>
    <t>Основание работ</t>
  </si>
  <si>
    <t xml:space="preserve">Периодичность </t>
  </si>
  <si>
    <t>Ед. изм.</t>
  </si>
  <si>
    <t xml:space="preserve">Цена за единицу, руб. без НДС </t>
  </si>
  <si>
    <t xml:space="preserve">Кол-во    ед. из. </t>
  </si>
  <si>
    <t xml:space="preserve">Стоимость работ в месяц, руб. без НДС </t>
  </si>
  <si>
    <t xml:space="preserve">ТО зданий и сооружений </t>
  </si>
  <si>
    <t xml:space="preserve">Ежемесячно </t>
  </si>
  <si>
    <t xml:space="preserve">1 шт </t>
  </si>
  <si>
    <t>ИТОГО без НДС (в месяц):</t>
  </si>
  <si>
    <t>ИТОГО с НДС (20 %) (в месяц):</t>
  </si>
  <si>
    <t>в соответствии с п.6.3.3. "Положения
о закупке товаров, работ, услуг для нужд ООО "Каскад-Энергосеть"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</si>
</sst>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"/>
    <numFmt numFmtId="168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Geometria"/>
      <family val="0"/>
    </font>
    <font>
      <b/>
      <sz val="11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59" applyFont="1" applyAlignment="1">
      <alignment/>
    </xf>
    <xf numFmtId="165" fontId="3" fillId="9" borderId="10" xfId="0" applyNumberFormat="1" applyFont="1" applyFill="1" applyBorder="1" applyAlignment="1">
      <alignment horizontal="center" vertical="center" wrapText="1"/>
    </xf>
    <xf numFmtId="166" fontId="0" fillId="5" borderId="10" xfId="59" applyNumberFormat="1" applyFont="1" applyFill="1" applyBorder="1" applyAlignment="1">
      <alignment horizontal="center" vertical="center" wrapText="1"/>
    </xf>
    <xf numFmtId="165" fontId="0" fillId="5" borderId="10" xfId="0" applyNumberFormat="1" applyFont="1" applyFill="1" applyBorder="1" applyAlignment="1">
      <alignment horizontal="left" vertical="center" wrapText="1" indent="1"/>
    </xf>
    <xf numFmtId="165" fontId="0" fillId="5" borderId="10" xfId="0" applyNumberFormat="1" applyFont="1" applyFill="1" applyBorder="1" applyAlignment="1">
      <alignment horizontal="center" vertical="center" wrapText="1"/>
    </xf>
    <xf numFmtId="166" fontId="0" fillId="0" borderId="10" xfId="59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left" vertical="center" wrapText="1" inden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0" fillId="0" borderId="10" xfId="59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164" fontId="0" fillId="7" borderId="0" xfId="59" applyFont="1" applyFill="1" applyAlignment="1">
      <alignment/>
    </xf>
    <xf numFmtId="167" fontId="0" fillId="0" borderId="10" xfId="0" applyNumberFormat="1" applyFont="1" applyFill="1" applyBorder="1" applyAlignment="1">
      <alignment horizontal="center" vertical="center" wrapText="1"/>
    </xf>
    <xf numFmtId="164" fontId="3" fillId="9" borderId="10" xfId="59" applyFont="1" applyFill="1" applyBorder="1" applyAlignment="1">
      <alignment horizontal="center" vertical="center" wrapText="1"/>
    </xf>
    <xf numFmtId="164" fontId="0" fillId="0" borderId="0" xfId="59" applyFont="1" applyAlignment="1">
      <alignment horizontal="center" vertical="center"/>
    </xf>
    <xf numFmtId="166" fontId="0" fillId="0" borderId="0" xfId="59" applyNumberFormat="1" applyFont="1" applyAlignment="1">
      <alignment horizontal="center" vertical="center"/>
    </xf>
    <xf numFmtId="0" fontId="0" fillId="0" borderId="0" xfId="0" applyFill="1" applyAlignment="1">
      <alignment/>
    </xf>
    <xf numFmtId="165" fontId="3" fillId="0" borderId="0" xfId="0" applyNumberFormat="1" applyFont="1" applyFill="1" applyBorder="1" applyAlignment="1">
      <alignment horizontal="center" vertical="center" wrapText="1"/>
    </xf>
    <xf numFmtId="164" fontId="0" fillId="0" borderId="0" xfId="59" applyFont="1" applyFill="1" applyAlignment="1">
      <alignment/>
    </xf>
    <xf numFmtId="0" fontId="44" fillId="0" borderId="0" xfId="52" applyFont="1" applyAlignment="1">
      <alignment vertical="center" wrapText="1"/>
      <protection/>
    </xf>
    <xf numFmtId="4" fontId="44" fillId="0" borderId="0" xfId="52" applyNumberFormat="1" applyFont="1" applyAlignment="1">
      <alignment vertical="center" wrapText="1"/>
      <protection/>
    </xf>
    <xf numFmtId="0" fontId="45" fillId="0" borderId="0" xfId="52" applyFont="1" applyAlignment="1">
      <alignment horizontal="left" vertical="center"/>
      <protection/>
    </xf>
    <xf numFmtId="0" fontId="46" fillId="0" borderId="0" xfId="52" applyFont="1" applyAlignment="1">
      <alignment horizontal="left" vertical="center"/>
      <protection/>
    </xf>
    <xf numFmtId="0" fontId="46" fillId="0" borderId="0" xfId="52" applyFont="1" applyAlignment="1">
      <alignment vertical="center" wrapText="1"/>
      <protection/>
    </xf>
    <xf numFmtId="0" fontId="47" fillId="0" borderId="11" xfId="52" applyFont="1" applyBorder="1" applyAlignment="1">
      <alignment horizontal="center" vertical="center" wrapText="1"/>
      <protection/>
    </xf>
    <xf numFmtId="0" fontId="45" fillId="0" borderId="0" xfId="52" applyFont="1" applyAlignment="1">
      <alignment horizontal="center" vertical="center"/>
      <protection/>
    </xf>
    <xf numFmtId="0" fontId="48" fillId="0" borderId="11" xfId="52" applyFont="1" applyBorder="1" applyAlignment="1">
      <alignment horizontal="left" vertical="center" wrapText="1"/>
      <protection/>
    </xf>
    <xf numFmtId="0" fontId="48" fillId="0" borderId="12" xfId="52" applyFont="1" applyBorder="1" applyAlignment="1">
      <alignment horizontal="left" vertical="center" wrapText="1"/>
      <protection/>
    </xf>
    <xf numFmtId="4" fontId="48" fillId="0" borderId="11" xfId="52" applyNumberFormat="1" applyFont="1" applyBorder="1" applyAlignment="1">
      <alignment horizontal="left" vertical="center" wrapText="1"/>
      <protection/>
    </xf>
    <xf numFmtId="168" fontId="48" fillId="0" borderId="11" xfId="52" applyNumberFormat="1" applyFont="1" applyBorder="1" applyAlignment="1">
      <alignment horizontal="left" vertical="center" wrapText="1"/>
      <protection/>
    </xf>
    <xf numFmtId="0" fontId="49" fillId="0" borderId="11" xfId="52" applyFont="1" applyBorder="1" applyAlignment="1">
      <alignment horizontal="right" vertical="center" wrapText="1"/>
      <protection/>
    </xf>
    <xf numFmtId="0" fontId="45" fillId="0" borderId="11" xfId="52" applyFont="1" applyBorder="1" applyAlignment="1">
      <alignment horizontal="left" vertical="center" wrapText="1"/>
      <protection/>
    </xf>
    <xf numFmtId="4" fontId="45" fillId="0" borderId="11" xfId="52" applyNumberFormat="1" applyFont="1" applyBorder="1" applyAlignment="1">
      <alignment horizontal="left" vertical="center" wrapText="1"/>
      <protection/>
    </xf>
    <xf numFmtId="165" fontId="45" fillId="0" borderId="11" xfId="52" applyNumberFormat="1" applyFont="1" applyBorder="1" applyAlignment="1">
      <alignment horizontal="left" vertical="center" wrapText="1"/>
      <protection/>
    </xf>
    <xf numFmtId="4" fontId="49" fillId="0" borderId="11" xfId="52" applyNumberFormat="1" applyFont="1" applyBorder="1" applyAlignment="1">
      <alignment horizontal="left" vertical="center" wrapText="1"/>
      <protection/>
    </xf>
    <xf numFmtId="4" fontId="45" fillId="0" borderId="0" xfId="52" applyNumberFormat="1" applyFont="1" applyAlignment="1">
      <alignment horizontal="left" vertical="center"/>
      <protection/>
    </xf>
    <xf numFmtId="0" fontId="45" fillId="0" borderId="11" xfId="52" applyFont="1" applyBorder="1" applyAlignment="1">
      <alignment horizontal="left" vertical="center"/>
      <protection/>
    </xf>
    <xf numFmtId="0" fontId="49" fillId="0" borderId="11" xfId="52" applyFont="1" applyBorder="1" applyAlignment="1">
      <alignment horizontal="right" vertical="center"/>
      <protection/>
    </xf>
    <xf numFmtId="4" fontId="49" fillId="0" borderId="11" xfId="52" applyNumberFormat="1" applyFont="1" applyBorder="1" applyAlignment="1">
      <alignment horizontal="left" vertical="center"/>
      <protection/>
    </xf>
    <xf numFmtId="43" fontId="45" fillId="0" borderId="0" xfId="52" applyNumberFormat="1" applyFont="1" applyAlignment="1">
      <alignment horizontal="left" vertical="center"/>
      <protection/>
    </xf>
    <xf numFmtId="0" fontId="49" fillId="0" borderId="0" xfId="52" applyFont="1" applyAlignment="1">
      <alignment horizontal="left" vertical="center"/>
      <protection/>
    </xf>
    <xf numFmtId="0" fontId="50" fillId="0" borderId="0" xfId="52" applyFont="1" applyAlignment="1">
      <alignment horizontal="left" vertical="center"/>
      <protection/>
    </xf>
    <xf numFmtId="167" fontId="49" fillId="0" borderId="0" xfId="52" applyNumberFormat="1" applyFont="1" applyAlignment="1">
      <alignment horizontal="left" vertical="center"/>
      <protection/>
    </xf>
    <xf numFmtId="0" fontId="51" fillId="0" borderId="0" xfId="52" applyFont="1" applyAlignment="1">
      <alignment horizontal="center" vertical="center" wrapText="1"/>
      <protection/>
    </xf>
    <xf numFmtId="0" fontId="51" fillId="0" borderId="0" xfId="52" applyFont="1" applyAlignment="1">
      <alignment horizontal="center" vertical="center"/>
      <protection/>
    </xf>
    <xf numFmtId="0" fontId="44" fillId="0" borderId="0" xfId="52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2" fillId="0" borderId="0" xfId="59" applyNumberFormat="1" applyFont="1" applyBorder="1" applyAlignment="1">
      <alignment horizontal="center" wrapText="1"/>
    </xf>
    <xf numFmtId="166" fontId="3" fillId="9" borderId="10" xfId="59" applyNumberFormat="1" applyFont="1" applyFill="1" applyBorder="1" applyAlignment="1">
      <alignment horizontal="center" vertical="center" wrapText="1"/>
    </xf>
    <xf numFmtId="165" fontId="3" fillId="9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A12" sqref="A12:H12"/>
      <selection pane="bottomLeft" activeCell="J3" sqref="J3"/>
    </sheetView>
  </sheetViews>
  <sheetFormatPr defaultColWidth="9.140625" defaultRowHeight="15"/>
  <cols>
    <col min="1" max="1" width="6.57421875" style="22" customWidth="1"/>
    <col min="2" max="2" width="41.28125" style="22" customWidth="1"/>
    <col min="3" max="3" width="39.421875" style="22" customWidth="1"/>
    <col min="4" max="4" width="29.8515625" style="22" customWidth="1"/>
    <col min="5" max="5" width="10.7109375" style="22" customWidth="1"/>
    <col min="6" max="6" width="12.28125" style="22" customWidth="1"/>
    <col min="7" max="7" width="11.28125" style="22" bestFit="1" customWidth="1"/>
    <col min="8" max="8" width="18.7109375" style="22" customWidth="1"/>
    <col min="9" max="9" width="17.57421875" style="22" customWidth="1"/>
    <col min="10" max="16384" width="9.140625" style="22" customWidth="1"/>
  </cols>
  <sheetData>
    <row r="1" spans="1:8" ht="60" customHeight="1">
      <c r="A1" s="20"/>
      <c r="B1" s="20"/>
      <c r="C1" s="21"/>
      <c r="D1" s="20"/>
      <c r="E1" s="46" t="s">
        <v>64</v>
      </c>
      <c r="F1" s="47"/>
      <c r="G1" s="47"/>
      <c r="H1" s="47"/>
    </row>
    <row r="2" spans="1:8" ht="18.75" hidden="1">
      <c r="A2" s="23"/>
      <c r="E2" s="47"/>
      <c r="F2" s="47"/>
      <c r="G2" s="47"/>
      <c r="H2" s="47"/>
    </row>
    <row r="3" ht="60.75" customHeight="1">
      <c r="A3" s="23"/>
    </row>
    <row r="4" spans="1:8" ht="20.25">
      <c r="A4" s="44" t="s">
        <v>50</v>
      </c>
      <c r="B4" s="45"/>
      <c r="C4" s="45"/>
      <c r="D4" s="45"/>
      <c r="E4" s="45"/>
      <c r="F4" s="45"/>
      <c r="G4" s="45"/>
      <c r="H4" s="45"/>
    </row>
    <row r="5" spans="1:8" ht="22.5" customHeight="1">
      <c r="A5" s="24"/>
      <c r="B5" s="24"/>
      <c r="C5" s="24"/>
      <c r="D5" s="24"/>
      <c r="E5" s="24"/>
      <c r="F5" s="24"/>
      <c r="G5" s="24"/>
      <c r="H5" s="24"/>
    </row>
    <row r="6" spans="1:8" s="26" customFormat="1" ht="63">
      <c r="A6" s="25" t="s">
        <v>51</v>
      </c>
      <c r="B6" s="25" t="s">
        <v>52</v>
      </c>
      <c r="C6" s="25" t="s">
        <v>53</v>
      </c>
      <c r="D6" s="25" t="s">
        <v>54</v>
      </c>
      <c r="E6" s="25" t="s">
        <v>55</v>
      </c>
      <c r="F6" s="25" t="s">
        <v>56</v>
      </c>
      <c r="G6" s="25" t="s">
        <v>57</v>
      </c>
      <c r="H6" s="25" t="s">
        <v>58</v>
      </c>
    </row>
    <row r="7" spans="1:8" ht="110.25">
      <c r="A7" s="27">
        <v>1</v>
      </c>
      <c r="B7" s="27" t="s">
        <v>44</v>
      </c>
      <c r="C7" s="27" t="s">
        <v>59</v>
      </c>
      <c r="D7" s="27"/>
      <c r="E7" s="28"/>
      <c r="F7" s="29"/>
      <c r="G7" s="29"/>
      <c r="H7" s="29"/>
    </row>
    <row r="8" spans="1:8" ht="31.5">
      <c r="A8" s="27" t="s">
        <v>35</v>
      </c>
      <c r="B8" s="27" t="str">
        <f>Калуга!B6</f>
        <v>Техническое обслуживание ТП мачтового типа ТП 6-20/0,4 кВ</v>
      </c>
      <c r="C8" s="27" t="s">
        <v>59</v>
      </c>
      <c r="D8" s="27" t="s">
        <v>60</v>
      </c>
      <c r="E8" s="28" t="s">
        <v>61</v>
      </c>
      <c r="F8" s="29">
        <f>Калуга!D6/12</f>
        <v>2916.6666666666665</v>
      </c>
      <c r="G8" s="30">
        <f>Калуга!E6</f>
        <v>1</v>
      </c>
      <c r="H8" s="29">
        <f>F8*G8</f>
        <v>2916.6666666666665</v>
      </c>
    </row>
    <row r="9" spans="1:8" ht="31.5">
      <c r="A9" s="27" t="s">
        <v>37</v>
      </c>
      <c r="B9" s="27" t="str">
        <f>Калуга!B7</f>
        <v>Техническое обслуживание ТП с 1 трансформатором ТП 6-20/0,4 кВ</v>
      </c>
      <c r="C9" s="27" t="s">
        <v>59</v>
      </c>
      <c r="D9" s="27" t="s">
        <v>60</v>
      </c>
      <c r="E9" s="28" t="str">
        <f>E8</f>
        <v>1 шт </v>
      </c>
      <c r="F9" s="29">
        <f>Калуга!D7/12</f>
        <v>2683.3333333333335</v>
      </c>
      <c r="G9" s="30">
        <f>Калуга!E7</f>
        <v>24</v>
      </c>
      <c r="H9" s="29">
        <f>F9*G9</f>
        <v>64400</v>
      </c>
    </row>
    <row r="10" spans="1:8" ht="31.5">
      <c r="A10" s="27" t="s">
        <v>38</v>
      </c>
      <c r="B10" s="27" t="str">
        <f>Калуга!B8</f>
        <v>Техническое обслуживание ТП с 2-4 трансформаторами ТП 6-20/0,4 кВ</v>
      </c>
      <c r="C10" s="27" t="s">
        <v>59</v>
      </c>
      <c r="D10" s="27" t="s">
        <v>60</v>
      </c>
      <c r="E10" s="28" t="s">
        <v>61</v>
      </c>
      <c r="F10" s="29">
        <f>Калуга!D8/12</f>
        <v>3500</v>
      </c>
      <c r="G10" s="30">
        <f>Калуга!E8</f>
        <v>50</v>
      </c>
      <c r="H10" s="29">
        <f>F10*G10</f>
        <v>175000</v>
      </c>
    </row>
    <row r="11" spans="1:8" ht="31.5">
      <c r="A11" s="27" t="s">
        <v>39</v>
      </c>
      <c r="B11" s="27" t="str">
        <f>Калуга!B9</f>
        <v>Техническое обслуживание и оперетивные переключения МВ или ВВ</v>
      </c>
      <c r="C11" s="27" t="s">
        <v>59</v>
      </c>
      <c r="D11" s="27" t="s">
        <v>60</v>
      </c>
      <c r="E11" s="28" t="str">
        <f>E10</f>
        <v>1 шт </v>
      </c>
      <c r="F11" s="29">
        <f>Калуга!D9/12</f>
        <v>3616.6666666666665</v>
      </c>
      <c r="G11" s="30">
        <f>Калуга!E9</f>
        <v>205</v>
      </c>
      <c r="H11" s="29">
        <f>F11*G11</f>
        <v>741416.6666666666</v>
      </c>
    </row>
    <row r="12" spans="1:8" ht="31.5">
      <c r="A12" s="27" t="s">
        <v>40</v>
      </c>
      <c r="B12" s="27" t="str">
        <f>Калуга!B10</f>
        <v>Оперативное управление ВН или разъединителей</v>
      </c>
      <c r="C12" s="27" t="s">
        <v>59</v>
      </c>
      <c r="D12" s="27" t="s">
        <v>60</v>
      </c>
      <c r="E12" s="28" t="str">
        <f>E11</f>
        <v>1 шт </v>
      </c>
      <c r="F12" s="29">
        <f>Калуга!D10/12</f>
        <v>2683.3333333333335</v>
      </c>
      <c r="G12" s="30">
        <f>Калуга!E10</f>
        <v>335</v>
      </c>
      <c r="H12" s="29">
        <f>F12*G12</f>
        <v>898916.6666666667</v>
      </c>
    </row>
    <row r="13" spans="1:8" ht="126">
      <c r="A13" s="27">
        <v>2</v>
      </c>
      <c r="B13" s="27" t="s">
        <v>14</v>
      </c>
      <c r="C13" s="27" t="s">
        <v>59</v>
      </c>
      <c r="D13" s="27"/>
      <c r="E13" s="28"/>
      <c r="F13" s="29"/>
      <c r="G13" s="30"/>
      <c r="H13" s="29"/>
    </row>
    <row r="14" spans="1:8" ht="15.75">
      <c r="A14" s="27" t="s">
        <v>41</v>
      </c>
      <c r="B14" s="27" t="str">
        <f>Калуга!B12</f>
        <v>Техническое обслуживание ВЛ 0,4 кВ</v>
      </c>
      <c r="C14" s="27" t="s">
        <v>59</v>
      </c>
      <c r="D14" s="27" t="s">
        <v>60</v>
      </c>
      <c r="E14" s="28" t="s">
        <v>28</v>
      </c>
      <c r="F14" s="29">
        <f>Калуга!D12/12</f>
        <v>1750</v>
      </c>
      <c r="G14" s="30">
        <f>Калуга!E12</f>
        <v>3.18</v>
      </c>
      <c r="H14" s="29">
        <f>F14*G14</f>
        <v>5565</v>
      </c>
    </row>
    <row r="15" spans="1:8" ht="15.75">
      <c r="A15" s="27" t="s">
        <v>36</v>
      </c>
      <c r="B15" s="27" t="str">
        <f>Калуга!B13</f>
        <v>Техническое обслуживание ВЛ 1-20 кВ</v>
      </c>
      <c r="C15" s="27" t="s">
        <v>59</v>
      </c>
      <c r="D15" s="27" t="s">
        <v>60</v>
      </c>
      <c r="E15" s="28" t="str">
        <f>E14</f>
        <v>1 км</v>
      </c>
      <c r="F15" s="29">
        <f>Калуга!D13/12</f>
        <v>1283.3333333333333</v>
      </c>
      <c r="G15" s="30">
        <f>Калуга!E13</f>
        <v>30.61</v>
      </c>
      <c r="H15" s="29">
        <f>F15*G15</f>
        <v>39282.83333333333</v>
      </c>
    </row>
    <row r="16" spans="1:8" ht="15.75">
      <c r="A16" s="27" t="s">
        <v>42</v>
      </c>
      <c r="B16" s="27" t="str">
        <f>Калуга!B14</f>
        <v>Техническое обслуживание КЛ 0,4 кВ</v>
      </c>
      <c r="C16" s="27" t="s">
        <v>59</v>
      </c>
      <c r="D16" s="27" t="s">
        <v>60</v>
      </c>
      <c r="E16" s="28" t="str">
        <f>E15</f>
        <v>1 км</v>
      </c>
      <c r="F16" s="29">
        <f>Калуга!D14/12</f>
        <v>3150</v>
      </c>
      <c r="G16" s="30">
        <f>Калуга!E14</f>
        <v>18.91</v>
      </c>
      <c r="H16" s="29">
        <f>F16*G16</f>
        <v>59566.5</v>
      </c>
    </row>
    <row r="17" spans="1:8" ht="15.75">
      <c r="A17" s="27" t="s">
        <v>43</v>
      </c>
      <c r="B17" s="27" t="str">
        <f>Калуга!B15</f>
        <v>Техническое обслуживание КЛ 6(10) кВ</v>
      </c>
      <c r="C17" s="27" t="s">
        <v>59</v>
      </c>
      <c r="D17" s="27" t="s">
        <v>60</v>
      </c>
      <c r="E17" s="28" t="str">
        <f>E16</f>
        <v>1 км</v>
      </c>
      <c r="F17" s="29">
        <f>Калуга!D15/12</f>
        <v>4083.3333333333335</v>
      </c>
      <c r="G17" s="30">
        <f>Калуга!E15</f>
        <v>67.03</v>
      </c>
      <c r="H17" s="29">
        <f>F17*G17</f>
        <v>273705.8333333334</v>
      </c>
    </row>
    <row r="18" spans="1:9" ht="30" customHeight="1">
      <c r="A18" s="27"/>
      <c r="B18" s="31"/>
      <c r="C18" s="31"/>
      <c r="D18" s="31" t="s">
        <v>62</v>
      </c>
      <c r="E18" s="32"/>
      <c r="F18" s="33"/>
      <c r="G18" s="34"/>
      <c r="H18" s="35">
        <f>SUM(H7:H17)</f>
        <v>2260770.1666666665</v>
      </c>
      <c r="I18" s="36"/>
    </row>
    <row r="19" spans="1:10" ht="30" customHeight="1">
      <c r="A19" s="37"/>
      <c r="B19" s="37"/>
      <c r="C19" s="37"/>
      <c r="D19" s="38" t="s">
        <v>63</v>
      </c>
      <c r="E19" s="37"/>
      <c r="F19" s="37"/>
      <c r="G19" s="37"/>
      <c r="H19" s="39">
        <f>H18*1.2</f>
        <v>2712924.1999999997</v>
      </c>
      <c r="I19" s="40"/>
      <c r="J19" s="40"/>
    </row>
    <row r="21" ht="15.75">
      <c r="H21" s="40"/>
    </row>
    <row r="22" spans="2:8" s="41" customFormat="1" ht="18.75">
      <c r="B22" s="42"/>
      <c r="C22" s="42"/>
      <c r="D22" s="42"/>
      <c r="H22" s="43"/>
    </row>
    <row r="23" spans="2:4" s="41" customFormat="1" ht="18.75">
      <c r="B23" s="42"/>
      <c r="C23" s="42"/>
      <c r="D23" s="42"/>
    </row>
    <row r="24" spans="2:8" ht="18.75">
      <c r="B24" s="23"/>
      <c r="C24" s="23"/>
      <c r="D24" s="23"/>
      <c r="H24" s="36"/>
    </row>
    <row r="25" spans="2:4" ht="18.75">
      <c r="B25" s="23"/>
      <c r="C25" s="23"/>
      <c r="D25" s="23"/>
    </row>
  </sheetData>
  <sheetProtection/>
  <autoFilter ref="A6:I19"/>
  <mergeCells count="2">
    <mergeCell ref="A4:H4"/>
    <mergeCell ref="E1:H2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5.28125" style="16" bestFit="1" customWidth="1"/>
    <col min="2" max="2" width="72.140625" style="0" bestFit="1" customWidth="1"/>
    <col min="3" max="4" width="21.140625" style="0" customWidth="1"/>
    <col min="5" max="5" width="10.28125" style="0" bestFit="1" customWidth="1"/>
    <col min="6" max="6" width="15.57421875" style="0" bestFit="1" customWidth="1"/>
    <col min="8" max="8" width="12.57421875" style="0" bestFit="1" customWidth="1"/>
    <col min="9" max="9" width="8.8515625" style="0" bestFit="1" customWidth="1"/>
    <col min="10" max="10" width="13.140625" style="0" bestFit="1" customWidth="1"/>
    <col min="11" max="11" width="11.7109375" style="0" bestFit="1" customWidth="1"/>
    <col min="12" max="12" width="12.00390625" style="0" bestFit="1" customWidth="1"/>
    <col min="13" max="16" width="10.7109375" style="0" bestFit="1" customWidth="1"/>
    <col min="17" max="17" width="10.7109375" style="0" customWidth="1"/>
    <col min="18" max="19" width="10.7109375" style="0" bestFit="1" customWidth="1"/>
    <col min="20" max="20" width="12.140625" style="0" bestFit="1" customWidth="1"/>
    <col min="21" max="22" width="10.7109375" style="0" bestFit="1" customWidth="1"/>
    <col min="23" max="23" width="10.421875" style="0" bestFit="1" customWidth="1"/>
  </cols>
  <sheetData>
    <row r="1" spans="1:23" ht="47.25" customHeight="1">
      <c r="A1" s="48" t="s">
        <v>7</v>
      </c>
      <c r="B1" s="48"/>
      <c r="C1" s="48"/>
      <c r="D1" s="48"/>
      <c r="E1" s="48"/>
      <c r="F1" s="48"/>
      <c r="H1" t="s">
        <v>26</v>
      </c>
      <c r="I1" t="s">
        <v>33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48</v>
      </c>
      <c r="R1" t="s">
        <v>25</v>
      </c>
      <c r="S1" t="s">
        <v>29</v>
      </c>
      <c r="T1" t="s">
        <v>30</v>
      </c>
      <c r="U1" t="s">
        <v>31</v>
      </c>
      <c r="V1" t="s">
        <v>32</v>
      </c>
      <c r="W1" t="s">
        <v>46</v>
      </c>
    </row>
    <row r="2" spans="1:23" ht="15">
      <c r="A2" s="49" t="s">
        <v>34</v>
      </c>
      <c r="B2" s="50" t="s">
        <v>0</v>
      </c>
      <c r="C2" s="50" t="s">
        <v>1</v>
      </c>
      <c r="D2" s="50" t="s">
        <v>12</v>
      </c>
      <c r="E2" s="50" t="s">
        <v>45</v>
      </c>
      <c r="F2" s="50"/>
      <c r="J2">
        <v>105</v>
      </c>
      <c r="K2">
        <v>7.8</v>
      </c>
      <c r="L2">
        <v>9.5</v>
      </c>
      <c r="M2">
        <v>3.1</v>
      </c>
      <c r="N2">
        <v>3.1</v>
      </c>
      <c r="O2">
        <v>2.3</v>
      </c>
      <c r="P2">
        <v>2.3</v>
      </c>
      <c r="Q2">
        <v>2.5</v>
      </c>
      <c r="R2">
        <v>3</v>
      </c>
      <c r="S2">
        <v>3.5</v>
      </c>
      <c r="T2">
        <v>4.7</v>
      </c>
      <c r="U2">
        <v>2.7</v>
      </c>
      <c r="V2">
        <v>1.5</v>
      </c>
      <c r="W2">
        <v>1.1</v>
      </c>
    </row>
    <row r="3" spans="1:23" ht="15">
      <c r="A3" s="49"/>
      <c r="B3" s="50"/>
      <c r="C3" s="50"/>
      <c r="D3" s="50"/>
      <c r="E3" s="50" t="s">
        <v>4</v>
      </c>
      <c r="F3" s="50"/>
      <c r="H3" s="12">
        <v>14000</v>
      </c>
      <c r="I3" s="11" t="s">
        <v>45</v>
      </c>
      <c r="J3" s="12">
        <f>ROUND(J2*$H$3,2)</f>
        <v>1470000</v>
      </c>
      <c r="K3" s="12">
        <f aca="true" t="shared" si="0" ref="K3:V3">ROUND(K2*$H$3,2)</f>
        <v>109200</v>
      </c>
      <c r="L3" s="12">
        <f t="shared" si="0"/>
        <v>133000</v>
      </c>
      <c r="M3" s="12">
        <f t="shared" si="0"/>
        <v>43400</v>
      </c>
      <c r="N3" s="12">
        <f>ROUND(N2*$H$3,2)</f>
        <v>43400</v>
      </c>
      <c r="O3" s="12">
        <f t="shared" si="0"/>
        <v>32200</v>
      </c>
      <c r="P3" s="12">
        <f t="shared" si="0"/>
        <v>32200</v>
      </c>
      <c r="Q3" s="12">
        <f t="shared" si="0"/>
        <v>35000</v>
      </c>
      <c r="R3" s="12">
        <f t="shared" si="0"/>
        <v>42000</v>
      </c>
      <c r="S3" s="12">
        <f t="shared" si="0"/>
        <v>49000</v>
      </c>
      <c r="T3" s="12">
        <f t="shared" si="0"/>
        <v>65800</v>
      </c>
      <c r="U3" s="12">
        <f t="shared" si="0"/>
        <v>37800</v>
      </c>
      <c r="V3" s="12">
        <f t="shared" si="0"/>
        <v>21000</v>
      </c>
      <c r="W3" s="12">
        <f>ROUND(W2*$H$3,2)</f>
        <v>15400</v>
      </c>
    </row>
    <row r="4" spans="1:23" ht="15">
      <c r="A4" s="49"/>
      <c r="B4" s="50"/>
      <c r="C4" s="50"/>
      <c r="D4" s="50"/>
      <c r="E4" s="2" t="s">
        <v>6</v>
      </c>
      <c r="F4" s="2" t="s">
        <v>12</v>
      </c>
      <c r="H4" s="17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6" ht="45">
      <c r="A5" s="3">
        <v>1</v>
      </c>
      <c r="B5" s="4" t="s">
        <v>44</v>
      </c>
      <c r="C5" s="5" t="s">
        <v>2</v>
      </c>
      <c r="D5" s="5"/>
      <c r="E5" s="5"/>
      <c r="F5" s="5">
        <f>SUM(F6:F10)</f>
        <v>22591800</v>
      </c>
    </row>
    <row r="6" spans="1:6" ht="15">
      <c r="A6" s="6" t="s">
        <v>35</v>
      </c>
      <c r="B6" s="7" t="s">
        <v>49</v>
      </c>
      <c r="C6" s="8" t="s">
        <v>27</v>
      </c>
      <c r="D6" s="8">
        <f>Q3</f>
        <v>35000</v>
      </c>
      <c r="E6" s="8">
        <v>1</v>
      </c>
      <c r="F6" s="10">
        <f>E6*$D6</f>
        <v>35000</v>
      </c>
    </row>
    <row r="7" spans="1:6" ht="15">
      <c r="A7" s="6" t="s">
        <v>37</v>
      </c>
      <c r="B7" s="7" t="s">
        <v>8</v>
      </c>
      <c r="C7" s="8" t="s">
        <v>27</v>
      </c>
      <c r="D7" s="8">
        <f>P3</f>
        <v>32200</v>
      </c>
      <c r="E7" s="8">
        <v>24</v>
      </c>
      <c r="F7" s="10">
        <f>E7*$D7</f>
        <v>772800</v>
      </c>
    </row>
    <row r="8" spans="1:6" ht="15">
      <c r="A8" s="6" t="s">
        <v>38</v>
      </c>
      <c r="B8" s="7" t="s">
        <v>9</v>
      </c>
      <c r="C8" s="8" t="s">
        <v>27</v>
      </c>
      <c r="D8" s="8">
        <f>R3</f>
        <v>42000</v>
      </c>
      <c r="E8" s="8">
        <v>50</v>
      </c>
      <c r="F8" s="10">
        <f>E8*$D8</f>
        <v>2100000</v>
      </c>
    </row>
    <row r="9" spans="1:6" ht="15">
      <c r="A9" s="6" t="s">
        <v>39</v>
      </c>
      <c r="B9" s="7" t="s">
        <v>10</v>
      </c>
      <c r="C9" s="8" t="s">
        <v>27</v>
      </c>
      <c r="D9" s="8">
        <f>N3</f>
        <v>43400</v>
      </c>
      <c r="E9" s="8">
        <v>205</v>
      </c>
      <c r="F9" s="10">
        <f>E9*$D9</f>
        <v>8897000</v>
      </c>
    </row>
    <row r="10" spans="1:6" ht="15">
      <c r="A10" s="6" t="s">
        <v>40</v>
      </c>
      <c r="B10" s="7" t="s">
        <v>11</v>
      </c>
      <c r="C10" s="8" t="s">
        <v>27</v>
      </c>
      <c r="D10" s="8">
        <f>O3</f>
        <v>32200</v>
      </c>
      <c r="E10" s="8">
        <v>335</v>
      </c>
      <c r="F10" s="10">
        <f>E10*$D10</f>
        <v>10787000</v>
      </c>
    </row>
    <row r="11" spans="1:6" ht="60">
      <c r="A11" s="3">
        <v>2</v>
      </c>
      <c r="B11" s="4" t="s">
        <v>14</v>
      </c>
      <c r="C11" s="5"/>
      <c r="D11" s="5"/>
      <c r="E11" s="5"/>
      <c r="F11" s="5">
        <f>SUM(F12:F15)</f>
        <v>4537442</v>
      </c>
    </row>
    <row r="12" spans="1:6" ht="15">
      <c r="A12" s="6" t="s">
        <v>41</v>
      </c>
      <c r="B12" s="7" t="s">
        <v>3</v>
      </c>
      <c r="C12" s="8" t="s">
        <v>28</v>
      </c>
      <c r="D12" s="8">
        <f>V3</f>
        <v>21000</v>
      </c>
      <c r="E12" s="13">
        <v>3.18</v>
      </c>
      <c r="F12" s="10">
        <f>E12*$D12</f>
        <v>66780</v>
      </c>
    </row>
    <row r="13" spans="1:6" ht="15">
      <c r="A13" s="6" t="s">
        <v>36</v>
      </c>
      <c r="B13" s="7" t="s">
        <v>47</v>
      </c>
      <c r="C13" s="8" t="s">
        <v>28</v>
      </c>
      <c r="D13" s="8">
        <f>W3</f>
        <v>15400</v>
      </c>
      <c r="E13" s="13">
        <v>30.61</v>
      </c>
      <c r="F13" s="10">
        <f>E13*$D13</f>
        <v>471394</v>
      </c>
    </row>
    <row r="14" spans="1:6" ht="15">
      <c r="A14" s="6" t="s">
        <v>42</v>
      </c>
      <c r="B14" s="7" t="s">
        <v>5</v>
      </c>
      <c r="C14" s="8" t="s">
        <v>28</v>
      </c>
      <c r="D14" s="8">
        <f>U3</f>
        <v>37800</v>
      </c>
      <c r="E14" s="13">
        <v>18.91</v>
      </c>
      <c r="F14" s="10">
        <f>E14*$D14</f>
        <v>714798</v>
      </c>
    </row>
    <row r="15" spans="1:6" ht="15">
      <c r="A15" s="6" t="s">
        <v>43</v>
      </c>
      <c r="B15" s="7" t="s">
        <v>13</v>
      </c>
      <c r="C15" s="8" t="s">
        <v>28</v>
      </c>
      <c r="D15" s="8">
        <f>S3</f>
        <v>49000</v>
      </c>
      <c r="E15" s="13">
        <v>67.03</v>
      </c>
      <c r="F15" s="10">
        <f>E15*$D15</f>
        <v>3284470</v>
      </c>
    </row>
    <row r="16" spans="1:6" s="9" customFormat="1" ht="15">
      <c r="A16" s="2"/>
      <c r="B16" s="2" t="s">
        <v>15</v>
      </c>
      <c r="C16" s="14"/>
      <c r="D16" s="14"/>
      <c r="E16" s="14"/>
      <c r="F16" s="14">
        <f>SUM(F5,F11)</f>
        <v>27129242</v>
      </c>
    </row>
    <row r="17" spans="1:6" s="9" customFormat="1" ht="15">
      <c r="A17" s="2"/>
      <c r="B17" s="2" t="s">
        <v>16</v>
      </c>
      <c r="C17" s="14"/>
      <c r="D17" s="14"/>
      <c r="E17" s="14"/>
      <c r="F17" s="14">
        <f>ROUND(F16*1.2,2)</f>
        <v>32555090.4</v>
      </c>
    </row>
    <row r="18" spans="1:6" s="1" customFormat="1" ht="15">
      <c r="A18" s="2"/>
      <c r="B18" s="2" t="s">
        <v>17</v>
      </c>
      <c r="C18" s="14"/>
      <c r="D18" s="14"/>
      <c r="E18" s="14"/>
      <c r="F18" s="14">
        <f>F17/12</f>
        <v>2712924.1999999997</v>
      </c>
    </row>
    <row r="20" s="1" customFormat="1" ht="15">
      <c r="A20" s="15"/>
    </row>
  </sheetData>
  <sheetProtection/>
  <mergeCells count="7">
    <mergeCell ref="A1:F1"/>
    <mergeCell ref="A2:A4"/>
    <mergeCell ref="B2:B4"/>
    <mergeCell ref="C2:C4"/>
    <mergeCell ref="D2:D4"/>
    <mergeCell ref="E2:F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Шеламов Никита Сергеевич</cp:lastModifiedBy>
  <cp:lastPrinted>2022-03-18T08:17:50Z</cp:lastPrinted>
  <dcterms:created xsi:type="dcterms:W3CDTF">2015-06-05T18:19:34Z</dcterms:created>
  <dcterms:modified xsi:type="dcterms:W3CDTF">2022-10-27T12:18:08Z</dcterms:modified>
  <cp:category/>
  <cp:version/>
  <cp:contentType/>
  <cp:contentStatus/>
</cp:coreProperties>
</file>