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осква (аренда АХК)" sheetId="1" r:id="rId1"/>
    <sheet name="СВОД" sheetId="2" state="hidden" r:id="rId2"/>
  </sheets>
  <definedNames>
    <definedName name="_xlnm.Print_Titles" localSheetId="0">'Москва (аренда АХК)'!$5:$5</definedName>
    <definedName name="_xlnm.Print_Area" localSheetId="0">'Москва (аренда АХК)'!$A$1:$H$22</definedName>
    <definedName name="_xlnm.Print_Area" localSheetId="0">'Москва (аренда АХК)'!$A$1:$H$22</definedName>
  </definedNames>
  <calcPr fullCalcOnLoad="1"/>
</workbook>
</file>

<file path=xl/sharedStrings.xml><?xml version="1.0" encoding="utf-8"?>
<sst xmlns="http://schemas.openxmlformats.org/spreadsheetml/2006/main" count="106" uniqueCount="66">
  <si>
    <t>в соответствии с п. 6.3.3. Положения
о закупке товаров, работ, услуг для нужд 
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</si>
  <si>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</si>
  <si>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</si>
  <si>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</si>
  <si>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</si>
  <si>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</si>
  <si>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</si>
  <si>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</si>
  <si>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</si>
  <si>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</si>
  <si>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</si>
  <si>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Техническое обслуживание ТП с 1 трансформатором ТП 6-20/0,4 кВ</t>
  </si>
  <si>
    <t xml:space="preserve">ТО зданий и сооружений </t>
  </si>
  <si>
    <t xml:space="preserve">Ежемесячно 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</si>
  <si>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</si>
  <si>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</si>
  <si>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</si>
  <si>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</si>
  <si>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Техническое обслуживание ВЛ 0,4 кВ</t>
  </si>
  <si>
    <t>Техническое обслуживание КЛ 0,4 кВ</t>
  </si>
  <si>
    <t>Техническое обслуживание КЛ 6(10) кВ</t>
  </si>
  <si>
    <t>Техническое обслуживание КЛ 20 кВ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</si>
  <si>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</si>
  <si>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</si>
  <si>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</si>
  <si>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___________________ А.Г. Чесноков</t>
  </si>
  <si>
    <t xml:space="preserve">Стоимость оказания услуг по оперативно-техническому обслуживанию в г.Москва.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</si>
  <si>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</si>
  <si>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</si>
  <si>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</si>
  <si>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</si>
  <si>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</si>
  <si>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</si>
  <si>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</si>
  <si>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</si>
  <si>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</si>
  <si>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</si>
  <si>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</si>
  <si>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</si>
  <si>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</si>
  <si>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ЕИ</t>
  </si>
  <si>
    <t xml:space="preserve">Москва </t>
  </si>
  <si>
    <t xml:space="preserve">МО </t>
  </si>
  <si>
    <t>ст-ть ед.</t>
  </si>
  <si>
    <t>Собственность</t>
  </si>
  <si>
    <t>Аренда Торий</t>
  </si>
  <si>
    <t>Аренда МОЗ ВНИИМЕТМАШ</t>
  </si>
  <si>
    <t>Аренда АХК ВНИИМЕТМАШ</t>
  </si>
  <si>
    <t>МОСКВА</t>
  </si>
  <si>
    <t xml:space="preserve">кол-во </t>
  </si>
  <si>
    <t>ст-ть</t>
  </si>
  <si>
    <t>МО</t>
  </si>
  <si>
    <t>объект</t>
  </si>
  <si>
    <t>1.1.</t>
  </si>
  <si>
    <t>1 шт</t>
  </si>
  <si>
    <t>1.2.</t>
  </si>
  <si>
    <t>1.3.</t>
  </si>
  <si>
    <t>1.4.</t>
  </si>
  <si>
    <t>2.1.</t>
  </si>
  <si>
    <t>1 км</t>
  </si>
  <si>
    <t>2.2.</t>
  </si>
  <si>
    <t>2.3.</t>
  </si>
  <si>
    <t>2.4.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</si>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</sst>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#,##0.000"/>
    <numFmt numFmtId="168" formatCode="#,##0.0000"/>
    <numFmt numFmtId="169" formatCode="_-* #,##0.00\ _₽_-;\-* #,##0.00\ _₽_-;_-* &quot;-&quot;??\ _₽_-;_-@_-"/>
    <numFmt numFmtId="170" formatCode="000000"/>
  </numFmts>
  <fonts count="12"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Geometria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Times New Roman"/>
      <family val="0"/>
    </font>
    <font>
      <sz val="12"/>
      <color indexed="8"/>
      <name val="Arial"/>
      <family val="0"/>
    </font>
    <font>
      <sz val="11"/>
      <color indexed="8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7">
    <xf numFmtId="0" fontId="0" fillId="0" borderId="0" xfId="0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6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6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left" vertical="center" wrapText="1" inden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5" fontId="0" fillId="0" borderId="3" xfId="0" applyNumberFormat="1" applyFill="1" applyBorder="1" applyAlignment="1" applyProtection="1">
      <alignment horizontal="center" vertical="center" wrapText="1"/>
      <protection/>
    </xf>
    <xf numFmtId="167" fontId="0" fillId="0" borderId="3" xfId="0" applyNumberFormat="1" applyFill="1" applyBorder="1" applyAlignment="1" applyProtection="1">
      <alignment horizontal="center" vertical="center" wrapText="1"/>
      <protection/>
    </xf>
    <xf numFmtId="165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 horizontal="left" vertical="center" wrapText="1"/>
      <protection/>
    </xf>
    <xf numFmtId="165" fontId="8" fillId="5" borderId="0" xfId="0" applyNumberFormat="1" applyFon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 horizontal="center" vertical="center" wrapText="1"/>
      <protection/>
    </xf>
    <xf numFmtId="164" fontId="0" fillId="6" borderId="3" xfId="0" applyNumberFormat="1" applyFill="1" applyBorder="1" applyAlignment="1" applyProtection="1">
      <alignment horizontal="center" vertical="center" wrapText="1"/>
      <protection/>
    </xf>
    <xf numFmtId="165" fontId="0" fillId="6" borderId="3" xfId="0" applyNumberFormat="1" applyFill="1" applyBorder="1" applyAlignment="1" applyProtection="1">
      <alignment horizontal="center" vertical="center" wrapText="1"/>
      <protection/>
    </xf>
    <xf numFmtId="169" fontId="7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164" fontId="6" fillId="6" borderId="5" xfId="0" applyNumberFormat="1" applyFont="1" applyFill="1" applyBorder="1" applyAlignment="1" applyProtection="1">
      <alignment horizontal="center" vertical="center" wrapText="1"/>
      <protection/>
    </xf>
    <xf numFmtId="164" fontId="6" fillId="6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Alignment="1" applyProtection="1">
      <alignment horizontal="right" vertical="center" wrapText="1"/>
      <protection/>
    </xf>
    <xf numFmtId="170" fontId="0" fillId="0" borderId="0" xfId="0" applyNumberFormat="1" applyFill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5B8B7"/>
      <rgbColor rgb="00FFFFFF"/>
      <rgbColor rgb="00FDE9D9"/>
      <rgbColor rgb="00E5DFEC"/>
      <rgbColor rgb="00FFFF00"/>
      <rgbColor rgb="00D6E3B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0" zoomScaleNormal="80" zoomScaleSheetLayoutView="80" zoomScalePageLayoutView="80" workbookViewId="0" topLeftCell="A1">
      <pane ySplit="5" topLeftCell="A6" activePane="bottomLeft" state="frozen"/>
      <selection pane="bottomLeft" activeCell="H16" sqref="H16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customWidth="1"/>
    <col min="8" max="8" width="18.7109375" style="3" customWidth="1"/>
    <col min="9" max="9" width="3.7109375" style="3" customWidth="1"/>
    <col min="10" max="10" width="9.140625" style="3" customWidth="1"/>
  </cols>
  <sheetData>
    <row r="1" spans="1:8" ht="45.75" customHeight="1">
      <c r="A1" s="18"/>
      <c r="B1" s="18"/>
      <c r="C1" s="22"/>
      <c r="D1" s="55" t="s">
        <v>0</v>
      </c>
      <c r="E1" s="56"/>
      <c r="F1" s="56"/>
      <c r="G1" s="56"/>
      <c r="H1" s="56"/>
    </row>
    <row r="2" spans="1:6" ht="20.25" customHeight="1">
      <c r="A2" s="16"/>
      <c r="F2" s="21"/>
    </row>
    <row r="3" spans="1:8" ht="20.25" customHeight="1">
      <c r="A3" s="45" t="s">
        <v>1</v>
      </c>
      <c r="B3" s="46"/>
      <c r="C3" s="46"/>
      <c r="D3" s="46"/>
      <c r="E3" s="46"/>
      <c r="F3" s="46"/>
      <c r="G3" s="46"/>
      <c r="H3" s="46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9" s="5" customFormat="1" ht="63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/>
    </row>
    <row r="6" spans="1:8" ht="39" customHeight="1">
      <c r="A6" s="6">
        <v>1</v>
      </c>
      <c r="B6" s="47" t="s">
        <v>10</v>
      </c>
      <c r="C6" s="48"/>
      <c r="D6" s="48"/>
      <c r="E6" s="48"/>
      <c r="F6" s="48"/>
      <c r="G6" s="48"/>
      <c r="H6" s="49"/>
    </row>
    <row r="7" spans="1:8" ht="31.5" customHeight="1">
      <c r="A7" s="6" t="str">
        <f>СВОД!A6</f>
        <v>1.1.</v>
      </c>
      <c r="B7" s="6" t="s">
        <v>11</v>
      </c>
      <c r="C7" s="6" t="s">
        <v>12</v>
      </c>
      <c r="D7" s="6" t="s">
        <v>13</v>
      </c>
      <c r="E7" s="10" t="str">
        <f>СВОД!C6</f>
        <v>1 шт</v>
      </c>
      <c r="F7" s="11">
        <f>СВОД!D6/12</f>
        <v>2478.9116666666664</v>
      </c>
      <c r="G7" s="39">
        <f>СВОД!K6</f>
        <v>2</v>
      </c>
      <c r="H7" s="11">
        <f>F7*G7</f>
        <v>4957.823333333333</v>
      </c>
    </row>
    <row r="8" spans="1:8" ht="31.5" customHeight="1">
      <c r="A8" s="6" t="str">
        <f>СВОД!A7</f>
        <v>1.2.</v>
      </c>
      <c r="B8" s="6" t="s">
        <v>14</v>
      </c>
      <c r="C8" s="6" t="s">
        <v>12</v>
      </c>
      <c r="D8" s="6" t="s">
        <v>13</v>
      </c>
      <c r="E8" s="10" t="str">
        <f>СВОД!C7</f>
        <v>1 шт</v>
      </c>
      <c r="F8" s="11">
        <f>СВОД!D7/12</f>
        <v>3233.3624999999997</v>
      </c>
      <c r="G8" s="39">
        <f>СВОД!K7</f>
        <v>6</v>
      </c>
      <c r="H8" s="11">
        <f>F8*G8</f>
        <v>19400.175</v>
      </c>
    </row>
    <row r="9" spans="1:8" ht="31.5" customHeight="1">
      <c r="A9" s="6" t="str">
        <f>СВОД!A8</f>
        <v>1.3.</v>
      </c>
      <c r="B9" s="6" t="s">
        <v>15</v>
      </c>
      <c r="C9" s="6" t="s">
        <v>12</v>
      </c>
      <c r="D9" s="6" t="s">
        <v>13</v>
      </c>
      <c r="E9" s="10" t="str">
        <f>СВОД!C8</f>
        <v>1 шт</v>
      </c>
      <c r="F9" s="11">
        <f>СВОД!D8/12</f>
        <v>3341.1416666666664</v>
      </c>
      <c r="G9" s="39">
        <f>СВОД!K8</f>
        <v>47</v>
      </c>
      <c r="H9" s="11">
        <f>F9*G9</f>
        <v>157033.65833333333</v>
      </c>
    </row>
    <row r="10" spans="1:8" ht="31.5" customHeight="1">
      <c r="A10" s="6" t="str">
        <f>СВОД!A9</f>
        <v>1.4.</v>
      </c>
      <c r="B10" s="6" t="s">
        <v>16</v>
      </c>
      <c r="C10" s="6" t="s">
        <v>12</v>
      </c>
      <c r="D10" s="6" t="s">
        <v>13</v>
      </c>
      <c r="E10" s="10" t="str">
        <f>СВОД!C9</f>
        <v>1 шт</v>
      </c>
      <c r="F10" s="11">
        <f>СВОД!D9/12</f>
        <v>2478.9116666666664</v>
      </c>
      <c r="G10" s="39">
        <f>СВОД!K9</f>
        <v>8</v>
      </c>
      <c r="H10" s="11">
        <f>F10*G10</f>
        <v>19831.29333333333</v>
      </c>
    </row>
    <row r="11" spans="1:8" ht="35.25" customHeight="1">
      <c r="A11" s="6">
        <v>2</v>
      </c>
      <c r="B11" s="47" t="s">
        <v>17</v>
      </c>
      <c r="C11" s="48"/>
      <c r="D11" s="48"/>
      <c r="E11" s="48"/>
      <c r="F11" s="48"/>
      <c r="G11" s="48"/>
      <c r="H11" s="49"/>
    </row>
    <row r="12" spans="1:8" ht="15">
      <c r="A12" s="6" t="str">
        <f>СВОД!A11</f>
        <v>2.1.</v>
      </c>
      <c r="B12" s="6" t="s">
        <v>18</v>
      </c>
      <c r="C12" s="6" t="s">
        <v>12</v>
      </c>
      <c r="D12" s="6" t="s">
        <v>13</v>
      </c>
      <c r="E12" s="10" t="str">
        <f>СВОД!C11</f>
        <v>1 км</v>
      </c>
      <c r="F12" s="11">
        <f>СВОД!D11/12</f>
        <v>1616.6816666666666</v>
      </c>
      <c r="G12" s="39">
        <f>СВОД!K11</f>
        <v>0</v>
      </c>
      <c r="H12" s="11">
        <f>F12*G12</f>
        <v>0</v>
      </c>
    </row>
    <row r="13" spans="1:8" ht="15">
      <c r="A13" s="6" t="str">
        <f>СВОД!A12</f>
        <v>2.2.</v>
      </c>
      <c r="B13" s="6" t="s">
        <v>19</v>
      </c>
      <c r="C13" s="6" t="s">
        <v>12</v>
      </c>
      <c r="D13" s="6" t="s">
        <v>13</v>
      </c>
      <c r="E13" s="10" t="str">
        <f>СВОД!C12</f>
        <v>1 км</v>
      </c>
      <c r="F13" s="11">
        <f>СВОД!D12/12</f>
        <v>2910.0266666666666</v>
      </c>
      <c r="G13" s="39">
        <f>СВОД!K12</f>
        <v>0</v>
      </c>
      <c r="H13" s="11">
        <f>F13*G13</f>
        <v>0</v>
      </c>
    </row>
    <row r="14" spans="1:8" ht="15">
      <c r="A14" s="6" t="str">
        <f>СВОД!A13</f>
        <v>2.3.</v>
      </c>
      <c r="B14" s="6" t="s">
        <v>20</v>
      </c>
      <c r="C14" s="6" t="s">
        <v>12</v>
      </c>
      <c r="D14" s="6" t="s">
        <v>13</v>
      </c>
      <c r="E14" s="10" t="str">
        <f>СВОД!C13</f>
        <v>1 км</v>
      </c>
      <c r="F14" s="11">
        <f>СВОД!D13/12</f>
        <v>3772.2566666666667</v>
      </c>
      <c r="G14" s="39">
        <f>СВОД!K13</f>
        <v>3.088</v>
      </c>
      <c r="H14" s="11">
        <f>F14*G14</f>
        <v>11648.728586666666</v>
      </c>
    </row>
    <row r="15" spans="1:8" ht="15">
      <c r="A15" s="6" t="str">
        <f>СВОД!A14</f>
        <v>2.4.</v>
      </c>
      <c r="B15" s="6" t="s">
        <v>21</v>
      </c>
      <c r="C15" s="6" t="s">
        <v>12</v>
      </c>
      <c r="D15" s="6" t="s">
        <v>13</v>
      </c>
      <c r="E15" s="10" t="str">
        <f>СВОД!C14</f>
        <v>1 км</v>
      </c>
      <c r="F15" s="11">
        <f>СВОД!D14/12</f>
        <v>5065.6016666666665</v>
      </c>
      <c r="G15" s="39">
        <f>СВОД!K14</f>
        <v>0</v>
      </c>
      <c r="H15" s="11">
        <f>F15*G15</f>
        <v>0</v>
      </c>
    </row>
    <row r="16" spans="1:9" ht="15">
      <c r="A16" s="6"/>
      <c r="B16" s="9"/>
      <c r="C16" s="9"/>
      <c r="D16" s="9" t="s">
        <v>22</v>
      </c>
      <c r="E16" s="7"/>
      <c r="F16" s="1"/>
      <c r="G16" s="2"/>
      <c r="H16" s="8">
        <f>SUM(H6:H15)</f>
        <v>212871.67858666665</v>
      </c>
      <c r="I16" s="12"/>
    </row>
    <row r="17" spans="1:8" ht="15">
      <c r="A17" s="13"/>
      <c r="B17" s="13"/>
      <c r="C17" s="13"/>
      <c r="D17" s="14" t="s">
        <v>23</v>
      </c>
      <c r="E17" s="13"/>
      <c r="F17" s="13"/>
      <c r="G17" s="13"/>
      <c r="H17" s="15">
        <f>H16*1.2</f>
        <v>255446.01430399995</v>
      </c>
    </row>
    <row r="18" spans="2:4" s="19" customFormat="1" ht="18.75" customHeight="1">
      <c r="B18" s="20"/>
      <c r="C18" s="20"/>
      <c r="D18" s="20"/>
    </row>
    <row r="19" spans="2:8" ht="18.75" customHeight="1">
      <c r="B19" s="16"/>
      <c r="C19" s="16"/>
      <c r="D19" s="16"/>
      <c r="H19" s="12"/>
    </row>
    <row r="20" spans="2:4" ht="18.75" customHeight="1">
      <c r="B20" s="16" t="s">
        <v>24</v>
      </c>
      <c r="C20" s="16"/>
      <c r="D20" s="16"/>
    </row>
    <row r="21" spans="2:4" ht="18.75" customHeight="1">
      <c r="B21" s="16"/>
      <c r="C21" s="16"/>
      <c r="D21" s="16"/>
    </row>
    <row r="22" spans="2:4" ht="18.75" customHeight="1">
      <c r="B22" s="16" t="s">
        <v>25</v>
      </c>
      <c r="C22" s="16"/>
      <c r="D22" s="16"/>
    </row>
  </sheetData>
  <sheetProtection formatCells="0" formatColumns="0" formatRows="0" insertColumns="0" insertRows="0" insertHyperlinks="0" deleteColumns="0" deleteRows="0" sort="0" autoFilter="0" pivotTables="0"/>
  <mergeCells count="4">
    <mergeCell ref="A3:H3"/>
    <mergeCell ref="B6:H6"/>
    <mergeCell ref="B11:H11"/>
    <mergeCell ref="D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85" zoomScaleNormal="85" zoomScalePageLayoutView="85" workbookViewId="0" topLeftCell="A1">
      <pane ySplit="4" topLeftCell="A5" activePane="bottomLeft" state="frozen"/>
      <selection pane="bottomLeft" activeCell="O16" sqref="O16"/>
    </sheetView>
  </sheetViews>
  <sheetFormatPr defaultColWidth="9.140625" defaultRowHeight="15"/>
  <cols>
    <col min="1" max="1" width="5.28125" style="38" customWidth="1"/>
    <col min="2" max="2" width="72.140625" style="23" customWidth="1"/>
    <col min="3" max="3" width="7.421875" style="23" customWidth="1"/>
    <col min="4" max="4" width="8.140625" style="23" customWidth="1"/>
    <col min="5" max="5" width="10.28125" style="23" customWidth="1"/>
    <col min="6" max="6" width="25.28125" style="23" customWidth="1"/>
    <col min="7" max="7" width="7.28125" style="23" customWidth="1"/>
    <col min="8" max="8" width="14.421875" style="23" customWidth="1"/>
    <col min="9" max="9" width="7.421875" style="23" customWidth="1"/>
    <col min="10" max="10" width="14.421875" style="23" customWidth="1"/>
    <col min="11" max="11" width="7.421875" style="23" customWidth="1"/>
    <col min="12" max="12" width="14.421875" style="23" customWidth="1"/>
    <col min="13" max="13" width="10.28125" style="23" customWidth="1"/>
    <col min="14" max="14" width="7.421875" style="23" customWidth="1"/>
    <col min="15" max="15" width="15.57421875" style="23" customWidth="1"/>
    <col min="16" max="16" width="9.140625" style="23" customWidth="1"/>
    <col min="17" max="17" width="33.57421875" style="23" customWidth="1"/>
    <col min="18" max="18" width="8.8515625" style="23" customWidth="1"/>
    <col min="19" max="24" width="10.7109375" style="23" customWidth="1"/>
    <col min="25" max="25" width="12.140625" style="23" customWidth="1"/>
    <col min="26" max="27" width="10.7109375" style="23" customWidth="1"/>
    <col min="28" max="28" width="9.140625" style="23" customWidth="1"/>
  </cols>
  <sheetData>
    <row r="1" spans="1:27" ht="55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23" t="s">
        <v>27</v>
      </c>
      <c r="R1" s="23" t="s">
        <v>28</v>
      </c>
      <c r="S1" s="23" t="s">
        <v>29</v>
      </c>
      <c r="T1" s="23" t="s">
        <v>30</v>
      </c>
      <c r="U1" s="23" t="s">
        <v>31</v>
      </c>
      <c r="V1" s="23" t="s">
        <v>32</v>
      </c>
      <c r="W1" s="23" t="s">
        <v>33</v>
      </c>
      <c r="X1" s="23" t="s">
        <v>34</v>
      </c>
      <c r="Y1" s="23" t="s">
        <v>35</v>
      </c>
      <c r="Z1" s="23" t="s">
        <v>36</v>
      </c>
      <c r="AA1" s="23" t="s">
        <v>37</v>
      </c>
    </row>
    <row r="2" spans="1:27" ht="15">
      <c r="A2" s="54" t="s">
        <v>38</v>
      </c>
      <c r="B2" s="52" t="s">
        <v>39</v>
      </c>
      <c r="C2" s="52" t="s">
        <v>40</v>
      </c>
      <c r="D2" s="52" t="s">
        <v>41</v>
      </c>
      <c r="E2" s="52"/>
      <c r="F2" s="52"/>
      <c r="G2" s="52"/>
      <c r="H2" s="52"/>
      <c r="I2" s="52"/>
      <c r="J2" s="52"/>
      <c r="K2" s="52"/>
      <c r="L2" s="52"/>
      <c r="M2" s="52" t="s">
        <v>42</v>
      </c>
      <c r="N2" s="52"/>
      <c r="O2" s="52"/>
      <c r="S2" s="23">
        <v>3.1</v>
      </c>
      <c r="T2" s="23">
        <v>3.1</v>
      </c>
      <c r="U2" s="23">
        <v>2.3</v>
      </c>
      <c r="V2" s="23">
        <v>2.3</v>
      </c>
      <c r="W2" s="23">
        <v>3</v>
      </c>
      <c r="X2" s="23">
        <v>3.5</v>
      </c>
      <c r="Y2" s="23">
        <v>4.7</v>
      </c>
      <c r="Z2" s="23">
        <v>2.7</v>
      </c>
      <c r="AA2" s="23">
        <v>1.5</v>
      </c>
    </row>
    <row r="3" spans="1:27" ht="26.25" customHeight="1">
      <c r="A3" s="54"/>
      <c r="B3" s="52"/>
      <c r="C3" s="52"/>
      <c r="D3" s="50" t="s">
        <v>43</v>
      </c>
      <c r="E3" s="52" t="s">
        <v>44</v>
      </c>
      <c r="F3" s="52"/>
      <c r="G3" s="52" t="s">
        <v>45</v>
      </c>
      <c r="H3" s="52"/>
      <c r="I3" s="52" t="s">
        <v>46</v>
      </c>
      <c r="J3" s="52"/>
      <c r="K3" s="52" t="s">
        <v>47</v>
      </c>
      <c r="L3" s="52"/>
      <c r="M3" s="50" t="s">
        <v>43</v>
      </c>
      <c r="N3" s="52" t="s">
        <v>44</v>
      </c>
      <c r="O3" s="52"/>
      <c r="Q3" s="40">
        <v>12933.45</v>
      </c>
      <c r="R3" s="25" t="s">
        <v>48</v>
      </c>
      <c r="S3" s="26">
        <f>ROUND(S2*$Q$3,2)</f>
        <v>40093.7</v>
      </c>
      <c r="T3" s="26">
        <f>ROUND(T2*$Q$3,2)</f>
        <v>40093.7</v>
      </c>
      <c r="U3" s="26">
        <f>ROUND(U2*$Q$3,2)</f>
        <v>29746.94</v>
      </c>
      <c r="V3" s="26">
        <f>ROUND(V2*$Q$3,2)</f>
        <v>29746.94</v>
      </c>
      <c r="W3" s="26">
        <f>ROUND(W2*$Q$3,2)</f>
        <v>38800.35</v>
      </c>
      <c r="X3" s="26">
        <f>ROUND(X2*$Q$3,2)</f>
        <v>45267.08</v>
      </c>
      <c r="Y3" s="26">
        <f>ROUND(Y2*$Q$3,2)</f>
        <v>60787.22</v>
      </c>
      <c r="Z3" s="26">
        <f>ROUND(Z2*$Q$3,2)</f>
        <v>34920.32</v>
      </c>
      <c r="AA3" s="26">
        <f>ROUND(AA2*$Q$3,2)</f>
        <v>19400.18</v>
      </c>
    </row>
    <row r="4" spans="1:27" ht="26.25" customHeight="1">
      <c r="A4" s="54"/>
      <c r="B4" s="52"/>
      <c r="C4" s="52"/>
      <c r="D4" s="51"/>
      <c r="E4" s="24" t="s">
        <v>49</v>
      </c>
      <c r="F4" s="24" t="s">
        <v>50</v>
      </c>
      <c r="G4" s="24" t="s">
        <v>49</v>
      </c>
      <c r="H4" s="24" t="s">
        <v>50</v>
      </c>
      <c r="I4" s="24" t="s">
        <v>49</v>
      </c>
      <c r="J4" s="24" t="s">
        <v>50</v>
      </c>
      <c r="K4" s="24" t="s">
        <v>49</v>
      </c>
      <c r="L4" s="24" t="s">
        <v>50</v>
      </c>
      <c r="M4" s="51"/>
      <c r="N4" s="24" t="s">
        <v>49</v>
      </c>
      <c r="O4" s="24" t="s">
        <v>50</v>
      </c>
      <c r="Q4" s="40">
        <v>14601.32</v>
      </c>
      <c r="R4" s="41" t="s">
        <v>51</v>
      </c>
      <c r="S4" s="26">
        <f>S2*$Q$4</f>
        <v>45264.092</v>
      </c>
      <c r="T4" s="26">
        <f>T2*$Q$4</f>
        <v>45264.092</v>
      </c>
      <c r="U4" s="26">
        <f>U2*$Q$4</f>
        <v>33583.036</v>
      </c>
      <c r="V4" s="26">
        <f>V2*$Q$4</f>
        <v>33583.036</v>
      </c>
      <c r="W4" s="26">
        <f>W2*$Q$4</f>
        <v>43803.96</v>
      </c>
      <c r="X4" s="26">
        <f>X2*$Q$4</f>
        <v>51104.619999999995</v>
      </c>
      <c r="Y4" s="26">
        <f>Y2*$Q$4</f>
        <v>68626.204</v>
      </c>
      <c r="Z4" s="26">
        <f>Z2*$Q$4</f>
        <v>39423.564</v>
      </c>
      <c r="AA4" s="26">
        <f>AA2*$Q$4</f>
        <v>21901.98</v>
      </c>
    </row>
    <row r="5" spans="1:15" ht="45" customHeight="1">
      <c r="A5" s="27">
        <v>1</v>
      </c>
      <c r="B5" s="28" t="s">
        <v>10</v>
      </c>
      <c r="C5" s="29" t="s">
        <v>52</v>
      </c>
      <c r="D5" s="42"/>
      <c r="E5" s="29"/>
      <c r="F5" s="29">
        <f>SUM(F6:F9)</f>
        <v>38555913.06999999</v>
      </c>
      <c r="G5" s="29"/>
      <c r="H5" s="29">
        <f>SUM(H6:H9)</f>
        <v>2276287.3899999997</v>
      </c>
      <c r="I5" s="29"/>
      <c r="J5" s="29">
        <f>SUM(J6:J9)</f>
        <v>778593.7899999999</v>
      </c>
      <c r="K5" s="29"/>
      <c r="L5" s="29">
        <f>SUM(L6:L9)</f>
        <v>2414675.4</v>
      </c>
      <c r="M5" s="42"/>
      <c r="N5" s="29"/>
      <c r="O5" s="29">
        <f>SUM(O6:O9)</f>
        <v>6084370.044</v>
      </c>
    </row>
    <row r="6" spans="1:15" ht="15">
      <c r="A6" s="30" t="s">
        <v>53</v>
      </c>
      <c r="B6" s="31" t="s">
        <v>11</v>
      </c>
      <c r="C6" s="32" t="s">
        <v>54</v>
      </c>
      <c r="D6" s="42">
        <f>V3</f>
        <v>29746.94</v>
      </c>
      <c r="E6" s="32">
        <v>1</v>
      </c>
      <c r="F6" s="33">
        <f>E6*$D6</f>
        <v>29746.94</v>
      </c>
      <c r="G6" s="32">
        <v>6</v>
      </c>
      <c r="H6" s="33">
        <f>G6*$D6</f>
        <v>178481.63999999998</v>
      </c>
      <c r="I6" s="32">
        <v>6</v>
      </c>
      <c r="J6" s="33">
        <f>I6*$D6</f>
        <v>178481.63999999998</v>
      </c>
      <c r="K6" s="32">
        <v>2</v>
      </c>
      <c r="L6" s="33">
        <f>K6*$D6</f>
        <v>59493.88</v>
      </c>
      <c r="M6" s="43">
        <f>V4</f>
        <v>33583.036</v>
      </c>
      <c r="N6" s="32"/>
      <c r="O6" s="33">
        <f>N6*M6</f>
        <v>0</v>
      </c>
    </row>
    <row r="7" spans="1:15" ht="15">
      <c r="A7" s="30" t="s">
        <v>55</v>
      </c>
      <c r="B7" s="31" t="s">
        <v>14</v>
      </c>
      <c r="C7" s="32" t="s">
        <v>54</v>
      </c>
      <c r="D7" s="42">
        <f>W3</f>
        <v>38800.35</v>
      </c>
      <c r="E7" s="32">
        <v>79</v>
      </c>
      <c r="F7" s="33">
        <f>E7*$D7</f>
        <v>3065227.65</v>
      </c>
      <c r="G7" s="32">
        <v>21</v>
      </c>
      <c r="H7" s="33">
        <f>G7*$D7</f>
        <v>814807.35</v>
      </c>
      <c r="I7" s="32">
        <v>1</v>
      </c>
      <c r="J7" s="33">
        <f>I7*$D7</f>
        <v>38800.35</v>
      </c>
      <c r="K7" s="32">
        <v>6</v>
      </c>
      <c r="L7" s="33">
        <f>K7*$D7</f>
        <v>232802.09999999998</v>
      </c>
      <c r="M7" s="43">
        <f>W4</f>
        <v>43803.96</v>
      </c>
      <c r="N7" s="32">
        <v>16</v>
      </c>
      <c r="O7" s="33">
        <f>N7*M7</f>
        <v>700863.36</v>
      </c>
    </row>
    <row r="8" spans="1:15" ht="15">
      <c r="A8" s="30" t="s">
        <v>56</v>
      </c>
      <c r="B8" s="31" t="s">
        <v>15</v>
      </c>
      <c r="C8" s="32" t="s">
        <v>54</v>
      </c>
      <c r="D8" s="42">
        <f>T3</f>
        <v>40093.7</v>
      </c>
      <c r="E8" s="32">
        <v>397</v>
      </c>
      <c r="F8" s="33">
        <f>E8*$D8</f>
        <v>15917198.899999999</v>
      </c>
      <c r="G8" s="32">
        <v>32</v>
      </c>
      <c r="H8" s="33">
        <f>G8*$D8</f>
        <v>1282998.4</v>
      </c>
      <c r="I8" s="32">
        <v>14</v>
      </c>
      <c r="J8" s="33">
        <f>I8*$D8</f>
        <v>561311.7999999999</v>
      </c>
      <c r="K8" s="32">
        <v>47</v>
      </c>
      <c r="L8" s="33">
        <f>K8*$D8</f>
        <v>1884403.9</v>
      </c>
      <c r="M8" s="43">
        <f>S4</f>
        <v>45264.092</v>
      </c>
      <c r="N8" s="32">
        <v>21</v>
      </c>
      <c r="O8" s="33">
        <f>N8*M8</f>
        <v>950545.9319999999</v>
      </c>
    </row>
    <row r="9" spans="1:15" ht="15">
      <c r="A9" s="30" t="s">
        <v>57</v>
      </c>
      <c r="B9" s="31" t="s">
        <v>16</v>
      </c>
      <c r="C9" s="32" t="s">
        <v>54</v>
      </c>
      <c r="D9" s="42">
        <f>U3</f>
        <v>29746.94</v>
      </c>
      <c r="E9" s="32">
        <v>657</v>
      </c>
      <c r="F9" s="33">
        <f>E9*$D9</f>
        <v>19543739.58</v>
      </c>
      <c r="G9" s="32"/>
      <c r="H9" s="33">
        <f>G9*$D9</f>
        <v>0</v>
      </c>
      <c r="I9" s="32"/>
      <c r="J9" s="33">
        <f>I9*$D9</f>
        <v>0</v>
      </c>
      <c r="K9" s="32">
        <v>8</v>
      </c>
      <c r="L9" s="33">
        <f>K9*$D9</f>
        <v>237975.52</v>
      </c>
      <c r="M9" s="43">
        <f>U4</f>
        <v>33583.036</v>
      </c>
      <c r="N9" s="32">
        <v>132</v>
      </c>
      <c r="O9" s="33">
        <f>N9*M9</f>
        <v>4432960.752</v>
      </c>
    </row>
    <row r="10" spans="1:15" ht="60" customHeight="1">
      <c r="A10" s="27">
        <v>2</v>
      </c>
      <c r="B10" s="28" t="s">
        <v>17</v>
      </c>
      <c r="C10" s="29"/>
      <c r="D10" s="42"/>
      <c r="E10" s="29"/>
      <c r="F10" s="29">
        <f>SUM(F11:F14)</f>
        <v>10744453.14654</v>
      </c>
      <c r="G10" s="29"/>
      <c r="H10" s="29">
        <f>SUM(H11:H14)</f>
        <v>0</v>
      </c>
      <c r="I10" s="29"/>
      <c r="J10" s="29">
        <f>SUM(J11:J14)</f>
        <v>90307.8246</v>
      </c>
      <c r="K10" s="29"/>
      <c r="L10" s="29">
        <f>SUM(L11:L14)</f>
        <v>139784.74304</v>
      </c>
      <c r="M10" s="42"/>
      <c r="N10" s="29"/>
      <c r="O10" s="29">
        <f>SUM(O11:O14)</f>
        <v>3266635.0529079996</v>
      </c>
    </row>
    <row r="11" spans="1:15" ht="15">
      <c r="A11" s="30" t="s">
        <v>58</v>
      </c>
      <c r="B11" s="31" t="s">
        <v>18</v>
      </c>
      <c r="C11" s="32" t="s">
        <v>59</v>
      </c>
      <c r="D11" s="42">
        <f>AA3</f>
        <v>19400.18</v>
      </c>
      <c r="E11" s="34">
        <v>0.148</v>
      </c>
      <c r="F11" s="33">
        <f>E11*$D11</f>
        <v>2871.22664</v>
      </c>
      <c r="G11" s="34"/>
      <c r="H11" s="33">
        <f>G11*$D11</f>
        <v>0</v>
      </c>
      <c r="I11" s="34"/>
      <c r="J11" s="33">
        <f>I11*$D11</f>
        <v>0</v>
      </c>
      <c r="K11" s="34"/>
      <c r="L11" s="33">
        <f>K11*$D11</f>
        <v>0</v>
      </c>
      <c r="M11" s="43">
        <f>AA4</f>
        <v>21901.98</v>
      </c>
      <c r="N11" s="34"/>
      <c r="O11" s="33">
        <f>N11*M11</f>
        <v>0</v>
      </c>
    </row>
    <row r="12" spans="1:15" ht="15">
      <c r="A12" s="30" t="s">
        <v>60</v>
      </c>
      <c r="B12" s="31" t="s">
        <v>19</v>
      </c>
      <c r="C12" s="32" t="s">
        <v>59</v>
      </c>
      <c r="D12" s="42">
        <f>Z3</f>
        <v>34920.32</v>
      </c>
      <c r="E12" s="34">
        <v>28.834</v>
      </c>
      <c r="F12" s="33">
        <f>E12*$D12</f>
        <v>1006892.50688</v>
      </c>
      <c r="G12" s="34"/>
      <c r="H12" s="33">
        <f>G12*$D12</f>
        <v>0</v>
      </c>
      <c r="I12" s="34"/>
      <c r="J12" s="33">
        <f>I12*$D12</f>
        <v>0</v>
      </c>
      <c r="K12" s="34"/>
      <c r="L12" s="33">
        <f>K12*$D12</f>
        <v>0</v>
      </c>
      <c r="M12" s="43">
        <f>Z4</f>
        <v>39423.564</v>
      </c>
      <c r="N12" s="34">
        <v>33.427</v>
      </c>
      <c r="O12" s="33">
        <f>N12*M12</f>
        <v>1317811.473828</v>
      </c>
    </row>
    <row r="13" spans="1:15" ht="15">
      <c r="A13" s="30" t="s">
        <v>61</v>
      </c>
      <c r="B13" s="31" t="s">
        <v>20</v>
      </c>
      <c r="C13" s="32" t="s">
        <v>59</v>
      </c>
      <c r="D13" s="42">
        <f>X3</f>
        <v>45267.08</v>
      </c>
      <c r="E13" s="34">
        <v>198.588</v>
      </c>
      <c r="F13" s="33">
        <f>E13*$D13</f>
        <v>8989498.88304</v>
      </c>
      <c r="G13" s="34"/>
      <c r="H13" s="33">
        <f>G13*$D13</f>
        <v>0</v>
      </c>
      <c r="I13" s="34">
        <v>1.995</v>
      </c>
      <c r="J13" s="33">
        <f>I13*$D13</f>
        <v>90307.8246</v>
      </c>
      <c r="K13" s="34">
        <v>3.088</v>
      </c>
      <c r="L13" s="33">
        <f>K13*$D13</f>
        <v>139784.74304</v>
      </c>
      <c r="M13" s="43">
        <f>X4</f>
        <v>51104.619999999995</v>
      </c>
      <c r="N13" s="34">
        <v>38.134</v>
      </c>
      <c r="O13" s="33">
        <f>N13*M13</f>
        <v>1948823.5790799998</v>
      </c>
    </row>
    <row r="14" spans="1:15" ht="15">
      <c r="A14" s="30" t="s">
        <v>62</v>
      </c>
      <c r="B14" s="31" t="s">
        <v>21</v>
      </c>
      <c r="C14" s="32" t="s">
        <v>59</v>
      </c>
      <c r="D14" s="42">
        <f>Y3</f>
        <v>60787.22</v>
      </c>
      <c r="E14" s="34">
        <v>12.259</v>
      </c>
      <c r="F14" s="33">
        <f>E14*$D14</f>
        <v>745190.52998</v>
      </c>
      <c r="G14" s="34"/>
      <c r="H14" s="33">
        <f>G14*$D14</f>
        <v>0</v>
      </c>
      <c r="I14" s="34"/>
      <c r="J14" s="33">
        <f>I14*$D14</f>
        <v>0</v>
      </c>
      <c r="K14" s="34"/>
      <c r="L14" s="33">
        <f>K14*$D14</f>
        <v>0</v>
      </c>
      <c r="M14" s="43">
        <f>Y4</f>
        <v>68626.204</v>
      </c>
      <c r="N14" s="34"/>
      <c r="O14" s="33">
        <f>N14*M14</f>
        <v>0</v>
      </c>
    </row>
    <row r="15" spans="1:17" s="36" customFormat="1" ht="12.75">
      <c r="A15" s="24"/>
      <c r="B15" s="24" t="s">
        <v>63</v>
      </c>
      <c r="C15" s="35"/>
      <c r="D15" s="35"/>
      <c r="E15" s="35"/>
      <c r="F15" s="35">
        <f>SUM(F5,F10)</f>
        <v>49300366.216539994</v>
      </c>
      <c r="G15" s="35"/>
      <c r="H15" s="35">
        <f>SUM(H5,H10)</f>
        <v>2276287.3899999997</v>
      </c>
      <c r="I15" s="35"/>
      <c r="J15" s="35">
        <f>SUM(J5,J10)</f>
        <v>868901.6146</v>
      </c>
      <c r="K15" s="35"/>
      <c r="L15" s="35">
        <f>SUM(L5,L10)</f>
        <v>2554460.14304</v>
      </c>
      <c r="M15" s="35"/>
      <c r="N15" s="35"/>
      <c r="O15" s="35">
        <f>SUM(O5,O10)</f>
        <v>9351005.096908</v>
      </c>
      <c r="Q15" s="44"/>
    </row>
    <row r="16" spans="1:15" s="36" customFormat="1" ht="12.75">
      <c r="A16" s="24"/>
      <c r="B16" s="24" t="s">
        <v>64</v>
      </c>
      <c r="C16" s="35"/>
      <c r="D16" s="35"/>
      <c r="E16" s="35"/>
      <c r="F16" s="35">
        <f>ROUND(F15*1.2,2)</f>
        <v>59160439.46</v>
      </c>
      <c r="G16" s="35"/>
      <c r="H16" s="35">
        <f>ROUND(H15*1.2,2)</f>
        <v>2731544.87</v>
      </c>
      <c r="I16" s="35"/>
      <c r="J16" s="35">
        <f>ROUND(J15*1.2,2)</f>
        <v>1042681.94</v>
      </c>
      <c r="K16" s="35"/>
      <c r="L16" s="35">
        <f>ROUND(L15*1.2,2)</f>
        <v>3065352.17</v>
      </c>
      <c r="M16" s="35"/>
      <c r="N16" s="35"/>
      <c r="O16" s="35">
        <f>ROUND(O15*1.2,2)</f>
        <v>11221206.12</v>
      </c>
    </row>
    <row r="17" spans="1:15" s="37" customFormat="1" ht="12.75">
      <c r="A17" s="24"/>
      <c r="B17" s="24" t="s">
        <v>65</v>
      </c>
      <c r="C17" s="35"/>
      <c r="D17" s="35"/>
      <c r="E17" s="35"/>
      <c r="F17" s="35">
        <f>F16/12</f>
        <v>4930036.621666667</v>
      </c>
      <c r="G17" s="35"/>
      <c r="H17" s="35">
        <f>H16/12</f>
        <v>227628.73916666667</v>
      </c>
      <c r="I17" s="35"/>
      <c r="J17" s="35">
        <f>J16/12</f>
        <v>86890.16166666667</v>
      </c>
      <c r="K17" s="35"/>
      <c r="L17" s="35">
        <f>L16/12</f>
        <v>255446.01416666666</v>
      </c>
      <c r="M17" s="35"/>
      <c r="N17" s="35"/>
      <c r="O17" s="35">
        <f>O16/12</f>
        <v>935100.5099999999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M3:M4"/>
    <mergeCell ref="I3:J3"/>
    <mergeCell ref="K3:L3"/>
    <mergeCell ref="N3:O3"/>
    <mergeCell ref="A1:O1"/>
    <mergeCell ref="A2:A4"/>
    <mergeCell ref="B2:B4"/>
    <mergeCell ref="C2:C4"/>
    <mergeCell ref="E3:F3"/>
    <mergeCell ref="G3:H3"/>
    <mergeCell ref="D2:L2"/>
    <mergeCell ref="M2:O2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Ð˜Ð²Ð°Ð½Ð¸Ñ†ÐºÐ°Ñ ÐÐ°Ñ‚Ð°Ð»ÑŒÑ Ð’Ð¸ÐºÑ‚Ð¾Ñ€Ð¾Ð²Ð½Ð°</dc:creator>
  <cp:keywords/>
  <dc:description/>
  <cp:lastModifiedBy>Ð”ÐµÐºÐ°Ð½ÐµÐ½ÐºÐ¾Ð²Ð° ÐÐ°Ð´ÐµÐ¶Ð´Ð° ÐžÐ»ÐµÐ³Ð¾Ð²Ð½Ð°</cp:lastModifiedBy>
  <dcterms:created xsi:type="dcterms:W3CDTF">2020-02-21T07:35:21Z</dcterms:created>
  <dcterms:modified xsi:type="dcterms:W3CDTF">2023-04-26T13:25:31Z</dcterms:modified>
  <cp:category/>
  <cp:version/>
  <cp:contentType/>
  <cp:contentStatus/>
</cp:coreProperties>
</file>