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10545" activeTab="1"/>
  </bookViews>
  <sheets>
    <sheet name="Белгородская обл" sheetId="1" r:id="rId1"/>
    <sheet name="Калужская обл " sheetId="2" r:id="rId2"/>
    <sheet name="г. Москва" sheetId="3" r:id="rId3"/>
    <sheet name="Ярославская обл" sheetId="4" r:id="rId4"/>
    <sheet name="Тульская область " sheetId="5" r:id="rId5"/>
  </sheets>
  <externalReferences>
    <externalReference r:id="rId8"/>
    <externalReference r:id="rId9"/>
    <externalReference r:id="rId10"/>
  </externalReferences>
  <definedNames>
    <definedName name="anscount" hidden="1">1</definedName>
    <definedName name="CheckBC_List04">#REF!</definedName>
    <definedName name="CYear">#REF!</definedName>
    <definedName name="dolj_lico">#REF!</definedName>
    <definedName name="god">'[1]Титульный'!$F$10</definedName>
    <definedName name="inn">'[1]Титульный'!$F$15</definedName>
    <definedName name="kpp">'[1]Титульный'!$F$16</definedName>
    <definedName name="List03_date1">#REF!</definedName>
    <definedName name="List03_date2">#REF!</definedName>
    <definedName name="MR_LIST">'[1]REESTR_MO'!$D$2:$D$24</definedName>
    <definedName name="org">'[1]Титульный'!$F$13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4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Ins_List04">#REF!</definedName>
    <definedName name="pIns_List05">#REF!</definedName>
    <definedName name="PYear">#REF!</definedName>
    <definedName name="region_name">'[1]Титульный'!$F$8</definedName>
    <definedName name="SAPBEXrevision" hidden="1">1</definedName>
    <definedName name="SAPBEXsysID" hidden="1">"BW2"</definedName>
    <definedName name="SAPBEXwbID" hidden="1">"479GSPMTNK9HM4ZSIVE5K2SH6"</definedName>
    <definedName name="version">'[1]Инструкция'!$G$3</definedName>
    <definedName name="year_list">'[2]TEHSHEET'!$B$2:$B$7</definedName>
  </definedNames>
  <calcPr fullCalcOnLoad="1"/>
</workbook>
</file>

<file path=xl/sharedStrings.xml><?xml version="1.0" encoding="utf-8"?>
<sst xmlns="http://schemas.openxmlformats.org/spreadsheetml/2006/main" count="454" uniqueCount="75">
  <si>
    <t>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</t>
  </si>
  <si>
    <t>г. Калуга;  городское поселение п. Воротынск</t>
  </si>
  <si>
    <t>закупка электрической энергии для компенсации потерь в сетях осуществляется у гарантирующего поставщика ОАО "Мосэнергосбыт", стоимость является нерегулирумой (свободной) и публикуется ежемесячно гарантирующим поставщиком на своем сайте:  www:mosenergosbyt.ru</t>
  </si>
  <si>
    <t>г. Москва</t>
  </si>
  <si>
    <t>г. Ярославль</t>
  </si>
  <si>
    <t>тыс.руб.</t>
  </si>
  <si>
    <t>%</t>
  </si>
  <si>
    <t xml:space="preserve">№ п.п. </t>
  </si>
  <si>
    <t>Наименование</t>
  </si>
  <si>
    <t>Ед. изм.</t>
  </si>
  <si>
    <t>Электроэнергия</t>
  </si>
  <si>
    <t>Поступление в сеть</t>
  </si>
  <si>
    <t>млн.кВтч</t>
  </si>
  <si>
    <t>Потери в электрической сети, в т.ч. относимые на:</t>
  </si>
  <si>
    <t>собственное потребление</t>
  </si>
  <si>
    <t>2.1</t>
  </si>
  <si>
    <t>передачу сторонним потребителям (субабонентам)</t>
  </si>
  <si>
    <t>2.2</t>
  </si>
  <si>
    <t>Относительные потери</t>
  </si>
  <si>
    <t>Отпуск из сети (полезный отпуск ), в т.ч. для</t>
  </si>
  <si>
    <t>собственного потребления</t>
  </si>
  <si>
    <t>4.1</t>
  </si>
  <si>
    <t>передачи сторонним потребителям (субабонентам)</t>
  </si>
  <si>
    <t>4.2</t>
  </si>
  <si>
    <t>Мощность</t>
  </si>
  <si>
    <t>5</t>
  </si>
  <si>
    <t>МВт</t>
  </si>
  <si>
    <t>6</t>
  </si>
  <si>
    <t>6.1</t>
  </si>
  <si>
    <t>6.2</t>
  </si>
  <si>
    <t>7</t>
  </si>
  <si>
    <t>8</t>
  </si>
  <si>
    <t>Отпуск из сети (полезный отпуск), в т.ч. для</t>
  </si>
  <si>
    <t>8.1</t>
  </si>
  <si>
    <t>8.2</t>
  </si>
  <si>
    <t>9</t>
  </si>
  <si>
    <t xml:space="preserve">Заявленная мощность </t>
  </si>
  <si>
    <t>9.1</t>
  </si>
  <si>
    <t>сторонних потребителей (субабонентов)</t>
  </si>
  <si>
    <t>9.2</t>
  </si>
  <si>
    <t>10</t>
  </si>
  <si>
    <t xml:space="preserve">Присоединенная мощность </t>
  </si>
  <si>
    <t>МВА</t>
  </si>
  <si>
    <t>10.1</t>
  </si>
  <si>
    <t>10.2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</si>
  <si>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</si>
  <si>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</si>
  <si>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</si>
  <si>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</si>
  <si>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</si>
  <si>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</si>
  <si>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</si>
  <si>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</si>
  <si>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</si>
  <si>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</si>
  <si>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</si>
  <si>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</si>
  <si>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Плановый баланс электрической энергии (мощности) ООО "Каскад-Энергосеть" на 2014 год </t>
  </si>
  <si>
    <t>г. Белгород</t>
  </si>
  <si>
    <t>Об уровне нормативных потерь электроэнергии на текущий период с указанием источника опубликования решения об установлении уровня нормативных потерь</t>
  </si>
  <si>
    <t>О размере фактических потерь, оплачиваемых покупателями при осуществлении расчетов за электрическую энергию</t>
  </si>
  <si>
    <t>О закупке сетевыми организациями электрической энергии для компенсации потерь в сетях и ее стоимости</t>
  </si>
  <si>
    <t>О затратах сетевой организации на покупку потерь в собственных сетях (план)</t>
  </si>
  <si>
    <t>Потери на 2014 год определены приказом ФСТ России от 28.06. 2013 года № 123-э/1 «Об утверждении сводного прогнозного баланса производства и поставок электрической энергии (мощности) в рамках Единой энергетической системы России по субъектам Российской Федерации на 2014 год»  (в ред. от 28.11.2013 № 220-э/1)</t>
  </si>
  <si>
    <t>О размере плановых  потерь, оплачиваемых покупателями при осуществлении расчетов за электрическую энергию</t>
  </si>
  <si>
    <t>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</t>
  </si>
  <si>
    <t>Закупка электрической энергии для компенсации потерь в сетях осуществляется у гарантирующего поставщика ОАО "Ярославская сбытовая компания", стоимость является нерегулирумой (свободной) и публикуется ежемесячно гарантирующим поставщиком на своем сайте:   www:yrsk.ru</t>
  </si>
  <si>
    <t>Потери на 2014 год определены приказом ФСТ России от 28.06. 2013 года № 123-э/1 «Об утверждении сводного прогнозного баланса производства и поставок электрической энергии (мощности) в рамках Единой энергетической системы России по субъектам Российской Федерации на 2014 год» (в ред. от 28.11.2013 № 220-э/1)</t>
  </si>
  <si>
    <t>г. Тула</t>
  </si>
  <si>
    <t>2014 год</t>
  </si>
  <si>
    <t>О размере плановых , оплачиваемых покупателями при осуществлении расчетов за электрическую энергию</t>
  </si>
  <si>
    <t>Закупка электрической энергии для компенсации потерь в сетях осуществляется у гарантирующего поставщика ОАО "Белгородская сбытовая компания", стоимость является нерегулирумой (свободной) и публикуется ежемесячно гарантирующим поставщиком на своем сайте:  www:belsbyt.ru</t>
  </si>
  <si>
    <t>Потери на 2014 год определены приказом ФСТ России от 28.06. 2013 года № 123-э/1 «Об утверждении сводного прогнозного баланса производства и поставок электрической энергии (мощности) в рамках Единой энергетической системы России по субъектам Российской Федерации на 2014 год»</t>
  </si>
  <si>
    <t>Закупка электрической энергии для компенсации потерь в сетях осуществляется у гарантирующего поставщика ОАО "Калужская сбытовая компания", стоимость является нерегулирумой (свободной) и публикуется ежемесячно гарантирующим поставщиком на своем сайте:  www:ksc@kaluga.ru</t>
  </si>
  <si>
    <t>Закупка электрической энергии для компенсации потерь в сетях осуществляется у гарантирующего поставщика ОАО "Тульская  энергосбытовая компания", стоимость является нерегулирумой (свободной) и публикуется ежемесячно гарантирующим поставщиком на своем сайте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</si>
</sst>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0.0%"/>
    <numFmt numFmtId="180" formatCode="0.0000"/>
    <numFmt numFmtId="181" formatCode="0.0%_);\(0.0%\)"/>
    <numFmt numFmtId="182" formatCode="#,##0_);[Red]\(#,##0\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\$#,##0\ ;\(\$#,##0\)"/>
    <numFmt numFmtId="186" formatCode="#,##0_);[Blue]\(#,##0\)"/>
    <numFmt numFmtId="187" formatCode="_-* #,##0_đ_._-;\-* #,##0_đ_._-;_-* &quot;-&quot;_đ_._-;_-@_-"/>
    <numFmt numFmtId="188" formatCode="_-* #,##0.00_đ_._-;\-* #,##0.00_đ_._-;_-* &quot;-&quot;??_đ_._-;_-@_-"/>
    <numFmt numFmtId="189" formatCode="_-* #,##0\ _р_._-;\-* #,##0\ _р_._-;_-* &quot;-&quot;\ _р_._-;_-@_-"/>
    <numFmt numFmtId="190" formatCode="_-* #,##0.00\ _р_._-;\-* #,##0.00\ _р_._-;_-* &quot;-&quot;??\ _р_._-;_-@_-"/>
    <numFmt numFmtId="191" formatCode="0.000000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6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/>
    </border>
    <border>
      <left style="thin"/>
      <right style="thin"/>
      <top style="thin">
        <color indexed="63"/>
      </top>
      <bottom/>
    </border>
    <border>
      <left style="thin">
        <color indexed="63"/>
      </left>
      <right/>
      <top/>
      <bottom style="thin">
        <color indexed="63"/>
      </bottom>
    </border>
    <border>
      <left/>
      <right/>
      <top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/>
    </border>
    <border>
      <left/>
      <right style="medium">
        <color indexed="63"/>
      </right>
      <top/>
      <bottom style="thin">
        <color indexed="63"/>
      </bottom>
    </border>
    <border>
      <left/>
      <right/>
      <top style="medium"/>
      <bottom style="medium"/>
    </border>
    <border>
      <left/>
      <right style="medium">
        <color indexed="63"/>
      </right>
      <top/>
      <bottom/>
    </border>
    <border>
      <left style="thin">
        <color indexed="63"/>
      </left>
      <right/>
      <top style="thin">
        <color indexed="63"/>
      </top>
      <bottom style="medium"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medium"/>
    </border>
  </borders>
  <cellStyleXfs count="14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5" fillId="0" borderId="0">
      <alignment vertical="top"/>
      <protection/>
    </xf>
    <xf numFmtId="179" fontId="46" fillId="0" borderId="0">
      <alignment vertical="top"/>
      <protection/>
    </xf>
    <xf numFmtId="181" fontId="46" fillId="2" borderId="0">
      <alignment vertical="top"/>
      <protection/>
    </xf>
    <xf numFmtId="179" fontId="46" fillId="3" borderId="0">
      <alignment vertical="top"/>
      <protection/>
    </xf>
    <xf numFmtId="182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182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182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17" fillId="0" borderId="0">
      <alignment/>
      <protection locked="0"/>
    </xf>
    <xf numFmtId="174" fontId="17" fillId="0" borderId="0">
      <alignment/>
      <protection locked="0"/>
    </xf>
    <xf numFmtId="173" fontId="17" fillId="0" borderId="0">
      <alignment/>
      <protection locked="0"/>
    </xf>
    <xf numFmtId="174" fontId="17" fillId="0" borderId="0">
      <alignment/>
      <protection locked="0"/>
    </xf>
    <xf numFmtId="175" fontId="17" fillId="0" borderId="0">
      <alignment/>
      <protection locked="0"/>
    </xf>
    <xf numFmtId="172" fontId="17" fillId="0" borderId="1">
      <alignment/>
      <protection locked="0"/>
    </xf>
    <xf numFmtId="172" fontId="18" fillId="0" borderId="0">
      <alignment/>
      <protection locked="0"/>
    </xf>
    <xf numFmtId="172" fontId="18" fillId="0" borderId="0">
      <alignment/>
      <protection locked="0"/>
    </xf>
    <xf numFmtId="172" fontId="17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2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69" fillId="29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69" fillId="30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69" fillId="31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69" fillId="3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69" fillId="3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69" fillId="34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8" borderId="0" applyNumberFormat="0" applyBorder="0" applyAlignment="0" applyProtection="0"/>
    <xf numFmtId="0" fontId="47" fillId="0" borderId="0" applyNumberFormat="0" applyFill="0" applyBorder="0" applyAlignment="0" applyProtection="0"/>
    <xf numFmtId="167" fontId="4" fillId="0" borderId="2">
      <alignment/>
      <protection locked="0"/>
    </xf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20" fillId="5" borderId="0" applyNumberFormat="0" applyBorder="0" applyAlignment="0" applyProtection="0"/>
    <xf numFmtId="0" fontId="21" fillId="2" borderId="3" applyNumberFormat="0" applyAlignment="0" applyProtection="0"/>
    <xf numFmtId="0" fontId="22" fillId="39" borderId="4" applyNumberFormat="0" applyAlignment="0" applyProtection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3" fontId="48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15" fillId="0" borderId="0" applyFont="0" applyFill="0" applyBorder="0" applyAlignment="0" applyProtection="0"/>
    <xf numFmtId="185" fontId="48" fillId="0" borderId="0" applyFont="0" applyFill="0" applyBorder="0" applyAlignment="0" applyProtection="0"/>
    <xf numFmtId="0" fontId="65" fillId="0" borderId="0" applyFill="0" applyBorder="0" applyProtection="0">
      <alignment vertical="center"/>
    </xf>
    <xf numFmtId="0" fontId="48" fillId="0" borderId="0" applyFont="0" applyFill="0" applyBorder="0" applyAlignment="0" applyProtection="0"/>
    <xf numFmtId="14" fontId="16" fillId="0" borderId="0">
      <alignment vertical="top"/>
      <protection/>
    </xf>
    <xf numFmtId="182" fontId="49" fillId="0" borderId="0">
      <alignment vertical="top"/>
      <protection/>
    </xf>
    <xf numFmtId="171" fontId="1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8" fontId="24" fillId="0" borderId="0" applyFill="0" applyBorder="0" applyAlignment="0" applyProtection="0"/>
    <xf numFmtId="168" fontId="25" fillId="0" borderId="0" applyFill="0" applyBorder="0" applyAlignment="0" applyProtection="0"/>
    <xf numFmtId="168" fontId="26" fillId="0" borderId="0" applyFill="0" applyBorder="0" applyAlignment="0" applyProtection="0"/>
    <xf numFmtId="168" fontId="27" fillId="0" borderId="0" applyFill="0" applyBorder="0" applyAlignment="0" applyProtection="0"/>
    <xf numFmtId="168" fontId="28" fillId="0" borderId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2" fontId="48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50" fillId="0" borderId="0">
      <alignment vertical="top"/>
      <protection/>
    </xf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182" fontId="51" fillId="0" borderId="0">
      <alignment vertical="top"/>
      <protection/>
    </xf>
    <xf numFmtId="0" fontId="62" fillId="0" borderId="0" applyNumberFormat="0" applyFill="0" applyBorder="0" applyAlignment="0" applyProtection="0"/>
    <xf numFmtId="167" fontId="52" fillId="0" borderId="0">
      <alignment/>
      <protection/>
    </xf>
    <xf numFmtId="0" fontId="53" fillId="0" borderId="0" applyNumberFormat="0" applyFill="0" applyBorder="0" applyAlignment="0" applyProtection="0"/>
    <xf numFmtId="0" fontId="35" fillId="8" borderId="3" applyNumberFormat="0" applyAlignment="0" applyProtection="0"/>
    <xf numFmtId="182" fontId="46" fillId="0" borderId="0">
      <alignment vertical="top"/>
      <protection/>
    </xf>
    <xf numFmtId="182" fontId="46" fillId="2" borderId="0">
      <alignment vertical="top"/>
      <protection/>
    </xf>
    <xf numFmtId="186" fontId="46" fillId="3" borderId="0">
      <alignment vertical="top"/>
      <protection/>
    </xf>
    <xf numFmtId="38" fontId="46" fillId="0" borderId="0">
      <alignment vertical="top"/>
      <protection/>
    </xf>
    <xf numFmtId="0" fontId="36" fillId="0" borderId="8" applyNumberFormat="0" applyFill="0" applyAlignment="0" applyProtection="0"/>
    <xf numFmtId="0" fontId="37" fillId="40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65" fillId="0" borderId="0" applyFill="0" applyBorder="0" applyProtection="0">
      <alignment vertical="center"/>
    </xf>
    <xf numFmtId="0" fontId="5" fillId="0" borderId="0">
      <alignment/>
      <protection/>
    </xf>
    <xf numFmtId="0" fontId="2" fillId="41" borderId="9" applyNumberFormat="0" applyFont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8" fillId="2" borderId="10" applyNumberFormat="0" applyAlignment="0" applyProtection="0"/>
    <xf numFmtId="0" fontId="65" fillId="0" borderId="0" applyFill="0" applyBorder="0" applyProtection="0">
      <alignment vertical="center"/>
    </xf>
    <xf numFmtId="0" fontId="7" fillId="0" borderId="0" applyNumberFormat="0">
      <alignment horizontal="left"/>
      <protection/>
    </xf>
    <xf numFmtId="4" fontId="54" fillId="40" borderId="10" applyNumberFormat="0" applyProtection="0">
      <alignment vertical="center"/>
    </xf>
    <xf numFmtId="4" fontId="55" fillId="40" borderId="10" applyNumberFormat="0" applyProtection="0">
      <alignment vertical="center"/>
    </xf>
    <xf numFmtId="4" fontId="54" fillId="40" borderId="10" applyNumberFormat="0" applyProtection="0">
      <alignment horizontal="left" vertical="center" indent="1"/>
    </xf>
    <xf numFmtId="4" fontId="54" fillId="40" borderId="10" applyNumberFormat="0" applyProtection="0">
      <alignment horizontal="left" vertical="center" indent="1"/>
    </xf>
    <xf numFmtId="0" fontId="15" fillId="4" borderId="10" applyNumberFormat="0" applyProtection="0">
      <alignment horizontal="left" vertical="center" indent="1"/>
    </xf>
    <xf numFmtId="4" fontId="54" fillId="5" borderId="10" applyNumberFormat="0" applyProtection="0">
      <alignment horizontal="right" vertical="center"/>
    </xf>
    <xf numFmtId="4" fontId="54" fillId="16" borderId="10" applyNumberFormat="0" applyProtection="0">
      <alignment horizontal="right" vertical="center"/>
    </xf>
    <xf numFmtId="4" fontId="54" fillId="36" borderId="10" applyNumberFormat="0" applyProtection="0">
      <alignment horizontal="right" vertical="center"/>
    </xf>
    <xf numFmtId="4" fontId="54" fillId="18" borderId="10" applyNumberFormat="0" applyProtection="0">
      <alignment horizontal="right" vertical="center"/>
    </xf>
    <xf numFmtId="4" fontId="54" fillId="28" borderId="10" applyNumberFormat="0" applyProtection="0">
      <alignment horizontal="right" vertical="center"/>
    </xf>
    <xf numFmtId="4" fontId="54" fillId="38" borderId="10" applyNumberFormat="0" applyProtection="0">
      <alignment horizontal="right" vertical="center"/>
    </xf>
    <xf numFmtId="4" fontId="54" fillId="37" borderId="10" applyNumberFormat="0" applyProtection="0">
      <alignment horizontal="right" vertical="center"/>
    </xf>
    <xf numFmtId="4" fontId="54" fillId="42" borderId="10" applyNumberFormat="0" applyProtection="0">
      <alignment horizontal="right" vertical="center"/>
    </xf>
    <xf numFmtId="4" fontId="54" fillId="17" borderId="10" applyNumberFormat="0" applyProtection="0">
      <alignment horizontal="right" vertical="center"/>
    </xf>
    <xf numFmtId="4" fontId="56" fillId="43" borderId="10" applyNumberFormat="0" applyProtection="0">
      <alignment horizontal="left" vertical="center" indent="1"/>
    </xf>
    <xf numFmtId="4" fontId="54" fillId="44" borderId="11" applyNumberFormat="0" applyProtection="0">
      <alignment horizontal="left" vertical="center" indent="1"/>
    </xf>
    <xf numFmtId="4" fontId="57" fillId="45" borderId="0" applyNumberFormat="0" applyProtection="0">
      <alignment horizontal="left" vertical="center" indent="1"/>
    </xf>
    <xf numFmtId="0" fontId="15" fillId="4" borderId="10" applyNumberFormat="0" applyProtection="0">
      <alignment horizontal="left" vertical="center" indent="1"/>
    </xf>
    <xf numFmtId="4" fontId="54" fillId="44" borderId="10" applyNumberFormat="0" applyProtection="0">
      <alignment horizontal="left" vertical="center" indent="1"/>
    </xf>
    <xf numFmtId="4" fontId="54" fillId="46" borderId="10" applyNumberFormat="0" applyProtection="0">
      <alignment horizontal="left" vertical="center" indent="1"/>
    </xf>
    <xf numFmtId="0" fontId="15" fillId="46" borderId="10" applyNumberFormat="0" applyProtection="0">
      <alignment horizontal="left" vertical="center" indent="1"/>
    </xf>
    <xf numFmtId="0" fontId="15" fillId="46" borderId="10" applyNumberFormat="0" applyProtection="0">
      <alignment horizontal="left" vertical="center" indent="1"/>
    </xf>
    <xf numFmtId="0" fontId="15" fillId="39" borderId="10" applyNumberFormat="0" applyProtection="0">
      <alignment horizontal="left" vertical="center" indent="1"/>
    </xf>
    <xf numFmtId="0" fontId="15" fillId="39" borderId="10" applyNumberFormat="0" applyProtection="0">
      <alignment horizontal="left" vertical="center" indent="1"/>
    </xf>
    <xf numFmtId="0" fontId="15" fillId="2" borderId="10" applyNumberFormat="0" applyProtection="0">
      <alignment horizontal="left" vertical="center" indent="1"/>
    </xf>
    <xf numFmtId="0" fontId="15" fillId="2" borderId="10" applyNumberFormat="0" applyProtection="0">
      <alignment horizontal="left" vertical="center" indent="1"/>
    </xf>
    <xf numFmtId="0" fontId="15" fillId="4" borderId="10" applyNumberFormat="0" applyProtection="0">
      <alignment horizontal="left" vertical="center" indent="1"/>
    </xf>
    <xf numFmtId="0" fontId="15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54" fillId="41" borderId="10" applyNumberFormat="0" applyProtection="0">
      <alignment vertical="center"/>
    </xf>
    <xf numFmtId="4" fontId="55" fillId="41" borderId="10" applyNumberFormat="0" applyProtection="0">
      <alignment vertical="center"/>
    </xf>
    <xf numFmtId="4" fontId="54" fillId="41" borderId="10" applyNumberFormat="0" applyProtection="0">
      <alignment horizontal="left" vertical="center" indent="1"/>
    </xf>
    <xf numFmtId="4" fontId="54" fillId="41" borderId="10" applyNumberFormat="0" applyProtection="0">
      <alignment horizontal="left" vertical="center" indent="1"/>
    </xf>
    <xf numFmtId="4" fontId="54" fillId="44" borderId="10" applyNumberFormat="0" applyProtection="0">
      <alignment horizontal="right" vertical="center"/>
    </xf>
    <xf numFmtId="4" fontId="55" fillId="44" borderId="10" applyNumberFormat="0" applyProtection="0">
      <alignment horizontal="right" vertical="center"/>
    </xf>
    <xf numFmtId="0" fontId="15" fillId="4" borderId="10" applyNumberFormat="0" applyProtection="0">
      <alignment horizontal="left" vertical="center" indent="1"/>
    </xf>
    <xf numFmtId="0" fontId="15" fillId="4" borderId="10" applyNumberFormat="0" applyProtection="0">
      <alignment horizontal="left" vertical="center" indent="1"/>
    </xf>
    <xf numFmtId="0" fontId="58" fillId="0" borderId="0">
      <alignment/>
      <protection/>
    </xf>
    <xf numFmtId="4" fontId="59" fillId="44" borderId="10" applyNumberFormat="0" applyProtection="0">
      <alignment horizontal="right" vertical="center"/>
    </xf>
    <xf numFmtId="0" fontId="5" fillId="0" borderId="0">
      <alignment/>
      <protection/>
    </xf>
    <xf numFmtId="182" fontId="60" fillId="47" borderId="0">
      <alignment horizontal="right" vertical="top"/>
      <protection/>
    </xf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69" fillId="48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69" fillId="49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69" fillId="50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69" fillId="51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69" fillId="52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69" fillId="53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67" fontId="4" fillId="0" borderId="2">
      <alignment/>
      <protection locked="0"/>
    </xf>
    <xf numFmtId="0" fontId="70" fillId="54" borderId="1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71" fillId="55" borderId="14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72" fillId="55" borderId="1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1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73" fillId="0" borderId="1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74" fillId="0" borderId="1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75" fillId="0" borderId="1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8" applyBorder="0">
      <alignment horizontal="center" vertical="center" wrapText="1"/>
      <protection/>
    </xf>
    <xf numFmtId="167" fontId="9" fillId="7" borderId="2">
      <alignment/>
      <protection/>
    </xf>
    <xf numFmtId="4" fontId="2" fillId="40" borderId="19" applyBorder="0">
      <alignment horizontal="right"/>
      <protection/>
    </xf>
    <xf numFmtId="49" fontId="61" fillId="0" borderId="0" applyBorder="0">
      <alignment vertical="center"/>
      <protection/>
    </xf>
    <xf numFmtId="0" fontId="76" fillId="0" borderId="20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3" fontId="9" fillId="0" borderId="19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77" fillId="56" borderId="21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69" fontId="3" fillId="3" borderId="19">
      <alignment wrapText="1"/>
      <protection/>
    </xf>
    <xf numFmtId="0" fontId="7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9" fillId="57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49" fontId="2" fillId="0" borderId="0" applyBorder="0">
      <alignment vertical="top"/>
      <protection/>
    </xf>
    <xf numFmtId="0" fontId="15" fillId="0" borderId="0">
      <alignment/>
      <protection/>
    </xf>
    <xf numFmtId="49" fontId="2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2" fillId="0" borderId="0" applyBorder="0">
      <alignment vertical="top"/>
      <protection/>
    </xf>
    <xf numFmtId="0" fontId="1" fillId="0" borderId="0">
      <alignment/>
      <protection/>
    </xf>
    <xf numFmtId="0" fontId="4" fillId="0" borderId="0">
      <alignment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0" fillId="5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43" fillId="40" borderId="22" applyNumberFormat="0" applyBorder="0" applyAlignment="0">
      <protection locked="0"/>
    </xf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9" borderId="23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2" fillId="0" borderId="24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5" fillId="0" borderId="0">
      <alignment/>
      <protection/>
    </xf>
    <xf numFmtId="182" fontId="25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8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2" fillId="3" borderId="0" applyBorder="0">
      <alignment horizontal="right"/>
      <protection/>
    </xf>
    <xf numFmtId="4" fontId="2" fillId="3" borderId="0" applyBorder="0">
      <alignment horizontal="right"/>
      <protection/>
    </xf>
    <xf numFmtId="4" fontId="2" fillId="3" borderId="0" applyBorder="0">
      <alignment horizontal="right"/>
      <protection/>
    </xf>
    <xf numFmtId="4" fontId="2" fillId="8" borderId="25" applyBorder="0">
      <alignment horizontal="right"/>
      <protection/>
    </xf>
    <xf numFmtId="4" fontId="2" fillId="3" borderId="19" applyFont="0" applyBorder="0">
      <alignment horizontal="right"/>
      <protection/>
    </xf>
    <xf numFmtId="0" fontId="84" fillId="60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178" fontId="4" fillId="0" borderId="19" applyFont="0" applyFill="0" applyBorder="0" applyProtection="0">
      <alignment horizontal="center" vertical="center"/>
    </xf>
    <xf numFmtId="176" fontId="17" fillId="0" borderId="0">
      <alignment/>
      <protection locked="0"/>
    </xf>
    <xf numFmtId="0" fontId="4" fillId="0" borderId="19" applyBorder="0">
      <alignment horizontal="center" vertical="center" wrapText="1"/>
      <protection/>
    </xf>
  </cellStyleXfs>
  <cellXfs count="126">
    <xf numFmtId="0" fontId="0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5" fillId="0" borderId="26" xfId="0" applyFont="1" applyBorder="1" applyAlignment="1">
      <alignment horizontal="center" vertical="center"/>
    </xf>
    <xf numFmtId="0" fontId="13" fillId="2" borderId="28" xfId="1199" applyFont="1" applyFill="1" applyBorder="1" applyAlignment="1" applyProtection="1">
      <alignment horizontal="center" vertical="center" wrapText="1"/>
      <protection/>
    </xf>
    <xf numFmtId="0" fontId="13" fillId="2" borderId="29" xfId="1199" applyFont="1" applyFill="1" applyBorder="1" applyAlignment="1" applyProtection="1">
      <alignment horizontal="center" vertical="center" wrapText="1"/>
      <protection/>
    </xf>
    <xf numFmtId="0" fontId="13" fillId="2" borderId="29" xfId="1202" applyFont="1" applyFill="1" applyBorder="1" applyAlignment="1" applyProtection="1">
      <alignment horizontal="center" vertical="center" wrapText="1"/>
      <protection/>
    </xf>
    <xf numFmtId="0" fontId="13" fillId="2" borderId="30" xfId="1202" applyFont="1" applyFill="1" applyBorder="1" applyAlignment="1" applyProtection="1">
      <alignment horizontal="center" vertical="center" wrapText="1"/>
      <protection/>
    </xf>
    <xf numFmtId="0" fontId="2" fillId="0" borderId="10" xfId="1199" applyFont="1" applyBorder="1" applyAlignment="1" applyProtection="1">
      <alignment horizontal="center" vertical="center" wrapText="1"/>
      <protection/>
    </xf>
    <xf numFmtId="0" fontId="2" fillId="0" borderId="10" xfId="1199" applyFont="1" applyFill="1" applyBorder="1" applyAlignment="1" applyProtection="1">
      <alignment vertical="center" wrapText="1"/>
      <protection/>
    </xf>
    <xf numFmtId="2" fontId="2" fillId="40" borderId="10" xfId="1199" applyNumberFormat="1" applyFont="1" applyFill="1" applyBorder="1" applyAlignment="1" applyProtection="1">
      <alignment horizontal="right" vertical="center" wrapText="1"/>
      <protection locked="0"/>
    </xf>
    <xf numFmtId="2" fontId="2" fillId="3" borderId="31" xfId="1199" applyNumberFormat="1" applyFont="1" applyFill="1" applyBorder="1" applyAlignment="1" applyProtection="1">
      <alignment horizontal="right" vertical="center" wrapText="1"/>
      <protection/>
    </xf>
    <xf numFmtId="2" fontId="2" fillId="3" borderId="10" xfId="1199" applyNumberFormat="1" applyFont="1" applyFill="1" applyBorder="1" applyAlignment="1" applyProtection="1">
      <alignment horizontal="right" vertical="center"/>
      <protection/>
    </xf>
    <xf numFmtId="0" fontId="2" fillId="0" borderId="10" xfId="1199" applyFont="1" applyFill="1" applyBorder="1" applyAlignment="1" applyProtection="1">
      <alignment horizontal="left" vertical="center" wrapText="1" indent="1"/>
      <protection/>
    </xf>
    <xf numFmtId="2" fontId="2" fillId="40" borderId="10" xfId="1199" applyNumberFormat="1" applyFont="1" applyFill="1" applyBorder="1" applyAlignment="1" applyProtection="1">
      <alignment horizontal="right" vertical="center"/>
      <protection locked="0"/>
    </xf>
    <xf numFmtId="0" fontId="2" fillId="0" borderId="10" xfId="1199" applyFont="1" applyBorder="1" applyAlignment="1" applyProtection="1">
      <alignment vertical="center" wrapText="1"/>
      <protection/>
    </xf>
    <xf numFmtId="0" fontId="2" fillId="0" borderId="10" xfId="1199" applyFont="1" applyBorder="1" applyAlignment="1" applyProtection="1">
      <alignment horizontal="center" vertical="center"/>
      <protection/>
    </xf>
    <xf numFmtId="2" fontId="2" fillId="40" borderId="31" xfId="1199" applyNumberFormat="1" applyFont="1" applyFill="1" applyBorder="1" applyAlignment="1" applyProtection="1">
      <alignment horizontal="right" vertical="center"/>
      <protection locked="0"/>
    </xf>
    <xf numFmtId="0" fontId="2" fillId="0" borderId="10" xfId="1199" applyFont="1" applyBorder="1" applyAlignment="1" applyProtection="1">
      <alignment horizontal="left" vertical="center" wrapText="1" indent="1"/>
      <protection/>
    </xf>
    <xf numFmtId="0" fontId="13" fillId="2" borderId="29" xfId="1199" applyFont="1" applyFill="1" applyBorder="1" applyAlignment="1" applyProtection="1">
      <alignment horizontal="center" vertical="center"/>
      <protection/>
    </xf>
    <xf numFmtId="2" fontId="2" fillId="3" borderId="31" xfId="1199" applyNumberFormat="1" applyFont="1" applyFill="1" applyBorder="1" applyAlignment="1" applyProtection="1">
      <alignment horizontal="right" vertical="center"/>
      <protection/>
    </xf>
    <xf numFmtId="0" fontId="2" fillId="0" borderId="32" xfId="1199" applyFont="1" applyBorder="1" applyAlignment="1" applyProtection="1">
      <alignment horizontal="center" vertical="center" wrapText="1"/>
      <protection/>
    </xf>
    <xf numFmtId="0" fontId="2" fillId="0" borderId="32" xfId="1199" applyFont="1" applyFill="1" applyBorder="1" applyAlignment="1" applyProtection="1">
      <alignment horizontal="left" vertical="center" wrapText="1" indent="1"/>
      <protection/>
    </xf>
    <xf numFmtId="0" fontId="2" fillId="0" borderId="32" xfId="1199" applyFont="1" applyBorder="1" applyAlignment="1" applyProtection="1">
      <alignment horizontal="center" vertical="center"/>
      <protection/>
    </xf>
    <xf numFmtId="2" fontId="2" fillId="3" borderId="32" xfId="1199" applyNumberFormat="1" applyFont="1" applyFill="1" applyBorder="1" applyAlignment="1" applyProtection="1">
      <alignment horizontal="right" vertical="center"/>
      <protection/>
    </xf>
    <xf numFmtId="2" fontId="2" fillId="3" borderId="33" xfId="1199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49" fontId="2" fillId="0" borderId="0" xfId="1201" applyNumberFormat="1" applyFont="1" applyFill="1" applyBorder="1" applyAlignment="1" applyProtection="1">
      <alignment horizontal="left" vertical="center" wrapText="1"/>
      <protection/>
    </xf>
    <xf numFmtId="0" fontId="2" fillId="0" borderId="0" xfId="1201" applyFont="1" applyFill="1" applyBorder="1" applyAlignment="1" applyProtection="1">
      <alignment horizontal="center" vertical="center" wrapText="1"/>
      <protection/>
    </xf>
    <xf numFmtId="177" fontId="13" fillId="0" borderId="0" xfId="1201" applyNumberFormat="1" applyFont="1" applyFill="1" applyBorder="1" applyAlignment="1" applyProtection="1">
      <alignment horizontal="center" vertical="center" wrapText="1"/>
      <protection/>
    </xf>
    <xf numFmtId="180" fontId="2" fillId="0" borderId="0" xfId="1201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1172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1172" applyNumberFormat="1" applyFont="1" applyFill="1" applyBorder="1" applyAlignment="1" applyProtection="1">
      <alignment vertical="center" wrapText="1"/>
      <protection/>
    </xf>
    <xf numFmtId="49" fontId="2" fillId="0" borderId="0" xfId="1201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1172" applyNumberFormat="1" applyFont="1" applyFill="1" applyBorder="1" applyAlignment="1" applyProtection="1">
      <alignment vertical="center"/>
      <protection/>
    </xf>
    <xf numFmtId="177" fontId="2" fillId="0" borderId="0" xfId="1201" applyNumberFormat="1" applyFont="1" applyFill="1" applyBorder="1" applyAlignment="1" applyProtection="1">
      <alignment horizontal="center" vertical="center" wrapText="1"/>
      <protection/>
    </xf>
    <xf numFmtId="0" fontId="44" fillId="0" borderId="0" xfId="1200" applyFont="1" applyFill="1" applyBorder="1" applyAlignment="1" applyProtection="1">
      <alignment vertical="center" wrapText="1"/>
      <protection/>
    </xf>
    <xf numFmtId="49" fontId="13" fillId="0" borderId="0" xfId="1201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8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vertical="center" wrapText="1"/>
    </xf>
    <xf numFmtId="10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3" fillId="0" borderId="34" xfId="1199" applyFont="1" applyFill="1" applyBorder="1" applyAlignment="1" applyProtection="1">
      <alignment horizontal="center" vertical="center" wrapText="1"/>
      <protection/>
    </xf>
    <xf numFmtId="0" fontId="13" fillId="0" borderId="35" xfId="1199" applyFont="1" applyFill="1" applyBorder="1" applyAlignment="1" applyProtection="1">
      <alignment horizontal="center" vertical="center" wrapText="1"/>
      <protection/>
    </xf>
    <xf numFmtId="0" fontId="13" fillId="0" borderId="35" xfId="1199" applyFont="1" applyFill="1" applyBorder="1" applyAlignment="1" applyProtection="1">
      <alignment horizontal="center" vertical="center"/>
      <protection/>
    </xf>
    <xf numFmtId="0" fontId="13" fillId="2" borderId="36" xfId="1199" applyFont="1" applyFill="1" applyBorder="1" applyAlignment="1" applyProtection="1">
      <alignment horizontal="center" vertical="center" wrapText="1"/>
      <protection/>
    </xf>
    <xf numFmtId="0" fontId="13" fillId="2" borderId="37" xfId="1199" applyFont="1" applyFill="1" applyBorder="1" applyAlignment="1" applyProtection="1">
      <alignment horizontal="center" vertical="center" wrapText="1"/>
      <protection/>
    </xf>
    <xf numFmtId="0" fontId="13" fillId="2" borderId="37" xfId="1199" applyFont="1" applyFill="1" applyBorder="1" applyAlignment="1" applyProtection="1">
      <alignment horizontal="center"/>
      <protection/>
    </xf>
    <xf numFmtId="0" fontId="45" fillId="61" borderId="19" xfId="1199" applyFont="1" applyFill="1" applyBorder="1" applyAlignment="1" applyProtection="1">
      <alignment horizontal="center" vertical="center" wrapText="1"/>
      <protection/>
    </xf>
    <xf numFmtId="0" fontId="13" fillId="0" borderId="35" xfId="1202" applyFont="1" applyFill="1" applyBorder="1" applyAlignment="1" applyProtection="1">
      <alignment horizontal="center" vertical="center" wrapText="1"/>
      <protection/>
    </xf>
    <xf numFmtId="0" fontId="13" fillId="0" borderId="38" xfId="1202" applyFont="1" applyFill="1" applyBorder="1" applyAlignment="1" applyProtection="1">
      <alignment horizontal="center" vertical="center" wrapText="1"/>
      <protection/>
    </xf>
    <xf numFmtId="0" fontId="13" fillId="2" borderId="37" xfId="1202" applyFont="1" applyFill="1" applyBorder="1" applyAlignment="1" applyProtection="1">
      <alignment horizontal="center" vertical="center" wrapText="1"/>
      <protection/>
    </xf>
    <xf numFmtId="0" fontId="13" fillId="2" borderId="39" xfId="1202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vertical="center" wrapText="1"/>
    </xf>
    <xf numFmtId="0" fontId="0" fillId="62" borderId="0" xfId="0" applyFill="1" applyBorder="1" applyAlignment="1">
      <alignment/>
    </xf>
    <xf numFmtId="49" fontId="2" fillId="62" borderId="0" xfId="1201" applyNumberFormat="1" applyFont="1" applyFill="1" applyBorder="1" applyAlignment="1" applyProtection="1">
      <alignment horizontal="left" vertical="center" wrapText="1"/>
      <protection/>
    </xf>
    <xf numFmtId="0" fontId="2" fillId="62" borderId="0" xfId="1201" applyFont="1" applyFill="1" applyBorder="1" applyAlignment="1" applyProtection="1">
      <alignment horizontal="center" vertical="center" wrapText="1"/>
      <protection/>
    </xf>
    <xf numFmtId="177" fontId="13" fillId="62" borderId="0" xfId="1201" applyNumberFormat="1" applyFont="1" applyFill="1" applyBorder="1" applyAlignment="1" applyProtection="1">
      <alignment horizontal="center" vertical="center" wrapText="1"/>
      <protection/>
    </xf>
    <xf numFmtId="180" fontId="2" fillId="62" borderId="0" xfId="1201" applyNumberFormat="1" applyFont="1" applyFill="1" applyBorder="1" applyAlignment="1" applyProtection="1">
      <alignment horizontal="center" vertical="center" wrapText="1"/>
      <protection locked="0"/>
    </xf>
    <xf numFmtId="0" fontId="0" fillId="62" borderId="0" xfId="0" applyFill="1" applyBorder="1" applyAlignment="1">
      <alignment vertical="center"/>
    </xf>
    <xf numFmtId="2" fontId="2" fillId="40" borderId="9" xfId="1199" applyNumberFormat="1" applyFont="1" applyFill="1" applyBorder="1" applyAlignment="1" applyProtection="1">
      <alignment horizontal="right" vertical="center" wrapText="1"/>
      <protection locked="0"/>
    </xf>
    <xf numFmtId="2" fontId="2" fillId="3" borderId="9" xfId="1199" applyNumberFormat="1" applyFont="1" applyFill="1" applyBorder="1" applyAlignment="1" applyProtection="1">
      <alignment horizontal="right" vertical="center" wrapText="1"/>
      <protection/>
    </xf>
    <xf numFmtId="2" fontId="2" fillId="3" borderId="9" xfId="1199" applyNumberFormat="1" applyFont="1" applyFill="1" applyBorder="1" applyAlignment="1" applyProtection="1">
      <alignment horizontal="right" vertical="center"/>
      <protection/>
    </xf>
    <xf numFmtId="2" fontId="2" fillId="40" borderId="9" xfId="1199" applyNumberFormat="1" applyFont="1" applyFill="1" applyBorder="1" applyAlignment="1" applyProtection="1">
      <alignment horizontal="right" vertical="center"/>
      <protection locked="0"/>
    </xf>
    <xf numFmtId="0" fontId="2" fillId="0" borderId="28" xfId="1199" applyFont="1" applyBorder="1" applyAlignment="1" applyProtection="1">
      <alignment horizontal="center" vertical="center" wrapText="1"/>
      <protection/>
    </xf>
    <xf numFmtId="0" fontId="2" fillId="0" borderId="28" xfId="1199" applyFont="1" applyBorder="1" applyAlignment="1" applyProtection="1">
      <alignment horizontal="center" vertical="center"/>
      <protection/>
    </xf>
    <xf numFmtId="0" fontId="13" fillId="2" borderId="0" xfId="1202" applyFont="1" applyFill="1" applyBorder="1" applyAlignment="1" applyProtection="1">
      <alignment horizontal="center" vertical="center" wrapText="1"/>
      <protection/>
    </xf>
    <xf numFmtId="0" fontId="13" fillId="2" borderId="41" xfId="1202" applyFont="1" applyFill="1" applyBorder="1" applyAlignment="1" applyProtection="1">
      <alignment horizontal="center" vertical="center" wrapText="1"/>
      <protection/>
    </xf>
    <xf numFmtId="2" fontId="2" fillId="40" borderId="19" xfId="1199" applyNumberFormat="1" applyFont="1" applyFill="1" applyBorder="1" applyAlignment="1" applyProtection="1">
      <alignment horizontal="right" vertical="center" wrapText="1"/>
      <protection locked="0"/>
    </xf>
    <xf numFmtId="2" fontId="2" fillId="3" borderId="19" xfId="1199" applyNumberFormat="1" applyFont="1" applyFill="1" applyBorder="1" applyAlignment="1" applyProtection="1">
      <alignment horizontal="right" vertical="center"/>
      <protection/>
    </xf>
    <xf numFmtId="2" fontId="2" fillId="40" borderId="19" xfId="1199" applyNumberFormat="1" applyFont="1" applyFill="1" applyBorder="1" applyAlignment="1" applyProtection="1">
      <alignment horizontal="right" vertical="center"/>
      <protection locked="0"/>
    </xf>
    <xf numFmtId="2" fontId="2" fillId="3" borderId="19" xfId="1199" applyNumberFormat="1" applyFont="1" applyFill="1" applyBorder="1" applyAlignment="1" applyProtection="1">
      <alignment horizontal="right" vertical="center" wrapText="1"/>
      <protection/>
    </xf>
    <xf numFmtId="191" fontId="0" fillId="0" borderId="0" xfId="0" applyNumberFormat="1" applyAlignment="1">
      <alignment/>
    </xf>
    <xf numFmtId="180" fontId="2" fillId="63" borderId="19" xfId="0" applyNumberFormat="1" applyFont="1" applyFill="1" applyBorder="1" applyAlignment="1">
      <alignment horizontal="right" vertical="center"/>
    </xf>
    <xf numFmtId="0" fontId="2" fillId="0" borderId="42" xfId="1199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2" fillId="0" borderId="19" xfId="1201" applyFont="1" applyFill="1" applyBorder="1" applyAlignment="1" applyProtection="1">
      <alignment horizontal="center" vertical="center" wrapText="1"/>
      <protection/>
    </xf>
    <xf numFmtId="49" fontId="2" fillId="0" borderId="25" xfId="1201" applyNumberFormat="1" applyFont="1" applyFill="1" applyBorder="1" applyAlignment="1" applyProtection="1">
      <alignment horizontal="left" vertical="center" wrapText="1"/>
      <protection/>
    </xf>
    <xf numFmtId="0" fontId="2" fillId="0" borderId="43" xfId="1201" applyFont="1" applyFill="1" applyBorder="1" applyAlignment="1" applyProtection="1">
      <alignment horizontal="center" vertical="center" wrapText="1"/>
      <protection/>
    </xf>
    <xf numFmtId="49" fontId="2" fillId="0" borderId="44" xfId="1201" applyNumberFormat="1" applyFont="1" applyFill="1" applyBorder="1" applyAlignment="1" applyProtection="1">
      <alignment horizontal="left" vertical="center" wrapText="1"/>
      <protection/>
    </xf>
    <xf numFmtId="177" fontId="13" fillId="0" borderId="45" xfId="1201" applyNumberFormat="1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horizontal="left" vertical="top" wrapText="1"/>
    </xf>
    <xf numFmtId="0" fontId="2" fillId="0" borderId="47" xfId="1201" applyFont="1" applyFill="1" applyBorder="1" applyAlignment="1" applyProtection="1">
      <alignment horizontal="center" vertical="center" wrapText="1"/>
      <protection/>
    </xf>
    <xf numFmtId="177" fontId="13" fillId="0" borderId="48" xfId="1201" applyNumberFormat="1" applyFont="1" applyFill="1" applyBorder="1" applyAlignment="1" applyProtection="1">
      <alignment horizontal="center" vertical="center" wrapText="1"/>
      <protection/>
    </xf>
    <xf numFmtId="0" fontId="76" fillId="0" borderId="27" xfId="0" applyNumberFormat="1" applyFont="1" applyBorder="1" applyAlignment="1">
      <alignment horizontal="center" vertical="center" wrapText="1"/>
    </xf>
    <xf numFmtId="177" fontId="13" fillId="0" borderId="49" xfId="1201" applyNumberFormat="1" applyFont="1" applyFill="1" applyBorder="1" applyAlignment="1" applyProtection="1">
      <alignment horizontal="center" vertical="center" wrapText="1"/>
      <protection/>
    </xf>
    <xf numFmtId="0" fontId="76" fillId="0" borderId="50" xfId="0" applyFont="1" applyBorder="1" applyAlignment="1">
      <alignment horizontal="left" vertical="center" wrapText="1"/>
    </xf>
    <xf numFmtId="0" fontId="86" fillId="0" borderId="26" xfId="0" applyFont="1" applyBorder="1" applyAlignment="1">
      <alignment horizontal="center" vertical="center"/>
    </xf>
    <xf numFmtId="0" fontId="76" fillId="0" borderId="50" xfId="0" applyFont="1" applyBorder="1" applyAlignment="1">
      <alignment vertical="center" wrapText="1"/>
    </xf>
    <xf numFmtId="0" fontId="76" fillId="0" borderId="26" xfId="0" applyFont="1" applyBorder="1" applyAlignment="1">
      <alignment/>
    </xf>
    <xf numFmtId="0" fontId="76" fillId="0" borderId="51" xfId="0" applyFont="1" applyBorder="1" applyAlignment="1">
      <alignment horizontal="left" vertical="center" wrapText="1"/>
    </xf>
    <xf numFmtId="0" fontId="76" fillId="0" borderId="27" xfId="0" applyFont="1" applyBorder="1" applyAlignment="1">
      <alignment/>
    </xf>
    <xf numFmtId="0" fontId="76" fillId="0" borderId="26" xfId="0" applyFont="1" applyBorder="1" applyAlignment="1">
      <alignment horizontal="left" vertical="center" wrapText="1"/>
    </xf>
    <xf numFmtId="0" fontId="76" fillId="0" borderId="50" xfId="0" applyFont="1" applyBorder="1" applyAlignment="1">
      <alignment horizontal="left" vertical="top" wrapText="1"/>
    </xf>
    <xf numFmtId="0" fontId="87" fillId="0" borderId="0" xfId="0" applyFont="1" applyAlignment="1">
      <alignment horizontal="left"/>
    </xf>
    <xf numFmtId="2" fontId="0" fillId="0" borderId="0" xfId="0" applyNumberFormat="1" applyFill="1" applyBorder="1" applyAlignment="1">
      <alignment horizontal="center" vertical="center"/>
    </xf>
    <xf numFmtId="0" fontId="0" fillId="0" borderId="51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76" fillId="0" borderId="50" xfId="0" applyFont="1" applyBorder="1" applyAlignment="1">
      <alignment horizontal="center" vertical="center"/>
    </xf>
    <xf numFmtId="0" fontId="76" fillId="0" borderId="40" xfId="0" applyFont="1" applyBorder="1" applyAlignment="1">
      <alignment horizontal="center" vertical="center"/>
    </xf>
    <xf numFmtId="0" fontId="76" fillId="0" borderId="52" xfId="0" applyFont="1" applyBorder="1" applyAlignment="1">
      <alignment horizontal="center" vertical="center"/>
    </xf>
    <xf numFmtId="4" fontId="76" fillId="0" borderId="50" xfId="0" applyNumberFormat="1" applyFont="1" applyBorder="1" applyAlignment="1">
      <alignment horizontal="center"/>
    </xf>
    <xf numFmtId="0" fontId="76" fillId="0" borderId="40" xfId="0" applyFont="1" applyBorder="1" applyAlignment="1">
      <alignment horizontal="center"/>
    </xf>
    <xf numFmtId="0" fontId="76" fillId="0" borderId="52" xfId="0" applyFont="1" applyBorder="1" applyAlignment="1">
      <alignment horizontal="center"/>
    </xf>
    <xf numFmtId="0" fontId="76" fillId="0" borderId="50" xfId="0" applyNumberFormat="1" applyFont="1" applyFill="1" applyBorder="1" applyAlignment="1">
      <alignment horizontal="center" vertical="center" wrapText="1"/>
    </xf>
    <xf numFmtId="0" fontId="76" fillId="0" borderId="40" xfId="0" applyFont="1" applyBorder="1" applyAlignment="1">
      <alignment horizontal="center" vertical="center" wrapText="1"/>
    </xf>
    <xf numFmtId="0" fontId="76" fillId="0" borderId="52" xfId="0" applyFont="1" applyBorder="1" applyAlignment="1">
      <alignment horizontal="center" vertical="center" wrapText="1"/>
    </xf>
    <xf numFmtId="0" fontId="76" fillId="0" borderId="50" xfId="0" applyNumberFormat="1" applyFont="1" applyBorder="1" applyAlignment="1">
      <alignment horizontal="left" vertical="center" wrapText="1"/>
    </xf>
    <xf numFmtId="0" fontId="76" fillId="0" borderId="40" xfId="0" applyNumberFormat="1" applyFont="1" applyBorder="1" applyAlignment="1">
      <alignment horizontal="left" vertical="center" wrapText="1"/>
    </xf>
    <xf numFmtId="0" fontId="76" fillId="0" borderId="52" xfId="0" applyNumberFormat="1" applyFont="1" applyBorder="1" applyAlignment="1">
      <alignment horizontal="left" vertical="center" wrapText="1"/>
    </xf>
    <xf numFmtId="10" fontId="76" fillId="0" borderId="50" xfId="0" applyNumberFormat="1" applyFont="1" applyBorder="1" applyAlignment="1">
      <alignment horizontal="center" vertical="center" wrapText="1"/>
    </xf>
    <xf numFmtId="10" fontId="76" fillId="0" borderId="40" xfId="0" applyNumberFormat="1" applyFont="1" applyBorder="1" applyAlignment="1">
      <alignment horizontal="center" vertical="center" wrapText="1"/>
    </xf>
    <xf numFmtId="10" fontId="76" fillId="0" borderId="52" xfId="0" applyNumberFormat="1" applyFont="1" applyBorder="1" applyAlignment="1">
      <alignment horizontal="center" vertical="center" wrapText="1"/>
    </xf>
    <xf numFmtId="0" fontId="76" fillId="0" borderId="50" xfId="0" applyNumberFormat="1" applyFont="1" applyBorder="1" applyAlignment="1">
      <alignment horizontal="center" vertical="center" wrapText="1"/>
    </xf>
    <xf numFmtId="4" fontId="76" fillId="0" borderId="50" xfId="0" applyNumberFormat="1" applyFont="1" applyBorder="1" applyAlignment="1">
      <alignment horizontal="center" vertical="center"/>
    </xf>
    <xf numFmtId="0" fontId="76" fillId="0" borderId="50" xfId="0" applyFont="1" applyBorder="1" applyAlignment="1">
      <alignment horizontal="center"/>
    </xf>
    <xf numFmtId="0" fontId="76" fillId="0" borderId="50" xfId="0" applyFont="1" applyFill="1" applyBorder="1" applyAlignment="1">
      <alignment horizontal="center"/>
    </xf>
    <xf numFmtId="0" fontId="76" fillId="0" borderId="40" xfId="0" applyFont="1" applyFill="1" applyBorder="1" applyAlignment="1">
      <alignment horizontal="center"/>
    </xf>
    <xf numFmtId="0" fontId="76" fillId="0" borderId="52" xfId="0" applyFont="1" applyFill="1" applyBorder="1" applyAlignment="1">
      <alignment horizontal="center"/>
    </xf>
    <xf numFmtId="0" fontId="68" fillId="0" borderId="50" xfId="0" applyNumberFormat="1" applyFont="1" applyFill="1" applyBorder="1" applyAlignment="1">
      <alignment horizontal="left" vertical="center" wrapText="1"/>
    </xf>
    <xf numFmtId="0" fontId="68" fillId="0" borderId="40" xfId="0" applyNumberFormat="1" applyFont="1" applyFill="1" applyBorder="1" applyAlignment="1">
      <alignment horizontal="left" vertical="center" wrapText="1"/>
    </xf>
    <xf numFmtId="0" fontId="68" fillId="0" borderId="52" xfId="0" applyNumberFormat="1" applyFont="1" applyFill="1" applyBorder="1" applyAlignment="1">
      <alignment horizontal="left" vertical="center" wrapText="1"/>
    </xf>
  </cellXfs>
  <cellStyles count="1402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10" xfId="121"/>
    <cellStyle name="20% - Акцент1 2" xfId="122"/>
    <cellStyle name="20% - Акцент1 2 2" xfId="123"/>
    <cellStyle name="20% - Акцент1 2_46EE.2011(v1.0)" xfId="124"/>
    <cellStyle name="20% - Акцент1 3" xfId="125"/>
    <cellStyle name="20% - Акцент1 3 2" xfId="126"/>
    <cellStyle name="20% - Акцент1 3_46EE.2011(v1.0)" xfId="127"/>
    <cellStyle name="20% - Акцент1 4" xfId="128"/>
    <cellStyle name="20% - Акцент1 4 2" xfId="129"/>
    <cellStyle name="20% - Акцент1 4_46EE.2011(v1.0)" xfId="130"/>
    <cellStyle name="20% - Акцент1 5" xfId="131"/>
    <cellStyle name="20% - Акцент1 5 2" xfId="132"/>
    <cellStyle name="20% - Акцент1 5_46EE.2011(v1.0)" xfId="133"/>
    <cellStyle name="20% - Акцент1 6" xfId="134"/>
    <cellStyle name="20% - Акцент1 6 2" xfId="135"/>
    <cellStyle name="20% - Акцент1 6_46EE.2011(v1.0)" xfId="136"/>
    <cellStyle name="20% - Акцент1 7" xfId="137"/>
    <cellStyle name="20% - Акцент1 7 2" xfId="138"/>
    <cellStyle name="20% - Акцент1 7_46EE.2011(v1.0)" xfId="139"/>
    <cellStyle name="20% - Акцент1 8" xfId="140"/>
    <cellStyle name="20% - Акцент1 8 2" xfId="141"/>
    <cellStyle name="20% - Акцент1 8_46EE.2011(v1.0)" xfId="142"/>
    <cellStyle name="20% - Акцент1 9" xfId="143"/>
    <cellStyle name="20% - Акцент1 9 2" xfId="144"/>
    <cellStyle name="20% - Акцент1 9_46EE.2011(v1.0)" xfId="145"/>
    <cellStyle name="20% - Акцент2" xfId="146"/>
    <cellStyle name="20% - Акцент2 10" xfId="147"/>
    <cellStyle name="20% - Акцент2 2" xfId="148"/>
    <cellStyle name="20% - Акцент2 2 2" xfId="149"/>
    <cellStyle name="20% - Акцент2 2_46EE.2011(v1.0)" xfId="150"/>
    <cellStyle name="20% - Акцент2 3" xfId="151"/>
    <cellStyle name="20% - Акцент2 3 2" xfId="152"/>
    <cellStyle name="20% - Акцент2 3_46EE.2011(v1.0)" xfId="153"/>
    <cellStyle name="20% - Акцент2 4" xfId="154"/>
    <cellStyle name="20% - Акцент2 4 2" xfId="155"/>
    <cellStyle name="20% - Акцент2 4_46EE.2011(v1.0)" xfId="156"/>
    <cellStyle name="20% - Акцент2 5" xfId="157"/>
    <cellStyle name="20% - Акцент2 5 2" xfId="158"/>
    <cellStyle name="20% - Акцент2 5_46EE.2011(v1.0)" xfId="159"/>
    <cellStyle name="20% - Акцент2 6" xfId="160"/>
    <cellStyle name="20% - Акцент2 6 2" xfId="161"/>
    <cellStyle name="20% - Акцент2 6_46EE.2011(v1.0)" xfId="162"/>
    <cellStyle name="20% - Акцент2 7" xfId="163"/>
    <cellStyle name="20% - Акцент2 7 2" xfId="164"/>
    <cellStyle name="20% - Акцент2 7_46EE.2011(v1.0)" xfId="165"/>
    <cellStyle name="20% - Акцент2 8" xfId="166"/>
    <cellStyle name="20% - Акцент2 8 2" xfId="167"/>
    <cellStyle name="20% - Акцент2 8_46EE.2011(v1.0)" xfId="168"/>
    <cellStyle name="20% - Акцент2 9" xfId="169"/>
    <cellStyle name="20% - Акцент2 9 2" xfId="170"/>
    <cellStyle name="20% - Акцент2 9_46EE.2011(v1.0)" xfId="171"/>
    <cellStyle name="20% - Акцент3" xfId="172"/>
    <cellStyle name="20% - Акцент3 10" xfId="173"/>
    <cellStyle name="20% - Акцент3 2" xfId="174"/>
    <cellStyle name="20% - Акцент3 2 2" xfId="175"/>
    <cellStyle name="20% - Акцент3 2_46EE.2011(v1.0)" xfId="176"/>
    <cellStyle name="20% - Акцент3 3" xfId="177"/>
    <cellStyle name="20% - Акцент3 3 2" xfId="178"/>
    <cellStyle name="20% - Акцент3 3_46EE.2011(v1.0)" xfId="179"/>
    <cellStyle name="20% - Акцент3 4" xfId="180"/>
    <cellStyle name="20% - Акцент3 4 2" xfId="181"/>
    <cellStyle name="20% - Акцент3 4_46EE.2011(v1.0)" xfId="182"/>
    <cellStyle name="20% - Акцент3 5" xfId="183"/>
    <cellStyle name="20% - Акцент3 5 2" xfId="184"/>
    <cellStyle name="20% - Акцент3 5_46EE.2011(v1.0)" xfId="185"/>
    <cellStyle name="20% - Акцент3 6" xfId="186"/>
    <cellStyle name="20% - Акцент3 6 2" xfId="187"/>
    <cellStyle name="20% - Акцент3 6_46EE.2011(v1.0)" xfId="188"/>
    <cellStyle name="20% - Акцент3 7" xfId="189"/>
    <cellStyle name="20% - Акцент3 7 2" xfId="190"/>
    <cellStyle name="20% - Акцент3 7_46EE.2011(v1.0)" xfId="191"/>
    <cellStyle name="20% - Акцент3 8" xfId="192"/>
    <cellStyle name="20% - Акцент3 8 2" xfId="193"/>
    <cellStyle name="20% - Акцент3 8_46EE.2011(v1.0)" xfId="194"/>
    <cellStyle name="20% - Акцент3 9" xfId="195"/>
    <cellStyle name="20% - Акцент3 9 2" xfId="196"/>
    <cellStyle name="20% - Акцент3 9_46EE.2011(v1.0)" xfId="197"/>
    <cellStyle name="20% - Акцент4" xfId="198"/>
    <cellStyle name="20% - Акцент4 10" xfId="199"/>
    <cellStyle name="20% - Акцент4 2" xfId="200"/>
    <cellStyle name="20% - Акцент4 2 2" xfId="201"/>
    <cellStyle name="20% - Акцент4 2_46EE.2011(v1.0)" xfId="202"/>
    <cellStyle name="20% - Акцент4 3" xfId="203"/>
    <cellStyle name="20% - Акцент4 3 2" xfId="204"/>
    <cellStyle name="20% - Акцент4 3_46EE.2011(v1.0)" xfId="205"/>
    <cellStyle name="20% - Акцент4 4" xfId="206"/>
    <cellStyle name="20% - Акцент4 4 2" xfId="207"/>
    <cellStyle name="20% - Акцент4 4_46EE.2011(v1.0)" xfId="208"/>
    <cellStyle name="20% - Акцент4 5" xfId="209"/>
    <cellStyle name="20% - Акцент4 5 2" xfId="210"/>
    <cellStyle name="20% - Акцент4 5_46EE.2011(v1.0)" xfId="211"/>
    <cellStyle name="20% - Акцент4 6" xfId="212"/>
    <cellStyle name="20% - Акцент4 6 2" xfId="213"/>
    <cellStyle name="20% - Акцент4 6_46EE.2011(v1.0)" xfId="214"/>
    <cellStyle name="20% - Акцент4 7" xfId="215"/>
    <cellStyle name="20% - Акцент4 7 2" xfId="216"/>
    <cellStyle name="20% - Акцент4 7_46EE.2011(v1.0)" xfId="217"/>
    <cellStyle name="20% - Акцент4 8" xfId="218"/>
    <cellStyle name="20% - Акцент4 8 2" xfId="219"/>
    <cellStyle name="20% - Акцент4 8_46EE.2011(v1.0)" xfId="220"/>
    <cellStyle name="20% - Акцент4 9" xfId="221"/>
    <cellStyle name="20% - Акцент4 9 2" xfId="222"/>
    <cellStyle name="20% - Акцент4 9_46EE.2011(v1.0)" xfId="223"/>
    <cellStyle name="20% - Акцент5" xfId="224"/>
    <cellStyle name="20% - Акцент5 10" xfId="225"/>
    <cellStyle name="20% - Акцент5 2" xfId="226"/>
    <cellStyle name="20% - Акцент5 2 2" xfId="227"/>
    <cellStyle name="20% - Акцент5 2_46EE.2011(v1.0)" xfId="228"/>
    <cellStyle name="20% - Акцент5 3" xfId="229"/>
    <cellStyle name="20% - Акцент5 3 2" xfId="230"/>
    <cellStyle name="20% - Акцент5 3_46EE.2011(v1.0)" xfId="231"/>
    <cellStyle name="20% - Акцент5 4" xfId="232"/>
    <cellStyle name="20% - Акцент5 4 2" xfId="233"/>
    <cellStyle name="20% - Акцент5 4_46EE.2011(v1.0)" xfId="234"/>
    <cellStyle name="20% - Акцент5 5" xfId="235"/>
    <cellStyle name="20% - Акцент5 5 2" xfId="236"/>
    <cellStyle name="20% - Акцент5 5_46EE.2011(v1.0)" xfId="237"/>
    <cellStyle name="20% - Акцент5 6" xfId="238"/>
    <cellStyle name="20% - Акцент5 6 2" xfId="239"/>
    <cellStyle name="20% - Акцент5 6_46EE.2011(v1.0)" xfId="240"/>
    <cellStyle name="20% - Акцент5 7" xfId="241"/>
    <cellStyle name="20% - Акцент5 7 2" xfId="242"/>
    <cellStyle name="20% - Акцент5 7_46EE.2011(v1.0)" xfId="243"/>
    <cellStyle name="20% - Акцент5 8" xfId="244"/>
    <cellStyle name="20% - Акцент5 8 2" xfId="245"/>
    <cellStyle name="20% - Акцент5 8_46EE.2011(v1.0)" xfId="246"/>
    <cellStyle name="20% - Акцент5 9" xfId="247"/>
    <cellStyle name="20% - Акцент5 9 2" xfId="248"/>
    <cellStyle name="20% - Акцент5 9_46EE.2011(v1.0)" xfId="249"/>
    <cellStyle name="20% - Акцент6" xfId="250"/>
    <cellStyle name="20% - Акцент6 10" xfId="251"/>
    <cellStyle name="20% - Акцент6 2" xfId="252"/>
    <cellStyle name="20% - Акцент6 2 2" xfId="253"/>
    <cellStyle name="20% - Акцент6 2_46EE.2011(v1.0)" xfId="254"/>
    <cellStyle name="20% - Акцент6 3" xfId="255"/>
    <cellStyle name="20% - Акцент6 3 2" xfId="256"/>
    <cellStyle name="20% - Акцент6 3_46EE.2011(v1.0)" xfId="257"/>
    <cellStyle name="20% - Акцент6 4" xfId="258"/>
    <cellStyle name="20% - Акцент6 4 2" xfId="259"/>
    <cellStyle name="20% - Акцент6 4_46EE.2011(v1.0)" xfId="260"/>
    <cellStyle name="20% - Акцент6 5" xfId="261"/>
    <cellStyle name="20% - Акцент6 5 2" xfId="262"/>
    <cellStyle name="20% - Акцент6 5_46EE.2011(v1.0)" xfId="263"/>
    <cellStyle name="20% - Акцент6 6" xfId="264"/>
    <cellStyle name="20% - Акцент6 6 2" xfId="265"/>
    <cellStyle name="20% - Акцент6 6_46EE.2011(v1.0)" xfId="266"/>
    <cellStyle name="20% - Акцент6 7" xfId="267"/>
    <cellStyle name="20% - Акцент6 7 2" xfId="268"/>
    <cellStyle name="20% - Акцент6 7_46EE.2011(v1.0)" xfId="269"/>
    <cellStyle name="20% - Акцент6 8" xfId="270"/>
    <cellStyle name="20% - Акцент6 8 2" xfId="271"/>
    <cellStyle name="20% - Акцент6 8_46EE.2011(v1.0)" xfId="272"/>
    <cellStyle name="20% - Акцент6 9" xfId="273"/>
    <cellStyle name="20% - Акцент6 9 2" xfId="274"/>
    <cellStyle name="20% - Акцент6 9_46EE.2011(v1.0)" xfId="275"/>
    <cellStyle name="40% - Accent1" xfId="276"/>
    <cellStyle name="40% - Accent1 2" xfId="277"/>
    <cellStyle name="40% - Accent1_46EE.2011(v1.0)" xfId="278"/>
    <cellStyle name="40% - Accent2" xfId="279"/>
    <cellStyle name="40% - Accent2 2" xfId="280"/>
    <cellStyle name="40% - Accent2_46EE.2011(v1.0)" xfId="281"/>
    <cellStyle name="40% - Accent3" xfId="282"/>
    <cellStyle name="40% - Accent3 2" xfId="283"/>
    <cellStyle name="40% - Accent3_46EE.2011(v1.0)" xfId="284"/>
    <cellStyle name="40% - Accent4" xfId="285"/>
    <cellStyle name="40% - Accent4 2" xfId="286"/>
    <cellStyle name="40% - Accent4_46EE.2011(v1.0)" xfId="287"/>
    <cellStyle name="40% - Accent5" xfId="288"/>
    <cellStyle name="40% - Accent5 2" xfId="289"/>
    <cellStyle name="40% - Accent5_46EE.2011(v1.0)" xfId="290"/>
    <cellStyle name="40% - Accent6" xfId="291"/>
    <cellStyle name="40% - Accent6 2" xfId="292"/>
    <cellStyle name="40% - Accent6_46EE.2011(v1.0)" xfId="293"/>
    <cellStyle name="40% - Акцент1" xfId="294"/>
    <cellStyle name="40% - Акцент1 10" xfId="295"/>
    <cellStyle name="40% - Акцент1 2" xfId="296"/>
    <cellStyle name="40% - Акцент1 2 2" xfId="297"/>
    <cellStyle name="40% - Акцент1 2_46EE.2011(v1.0)" xfId="298"/>
    <cellStyle name="40% - Акцент1 3" xfId="299"/>
    <cellStyle name="40% - Акцент1 3 2" xfId="300"/>
    <cellStyle name="40% - Акцент1 3_46EE.2011(v1.0)" xfId="301"/>
    <cellStyle name="40% - Акцент1 4" xfId="302"/>
    <cellStyle name="40% - Акцент1 4 2" xfId="303"/>
    <cellStyle name="40% - Акцент1 4_46EE.2011(v1.0)" xfId="304"/>
    <cellStyle name="40% - Акцент1 5" xfId="305"/>
    <cellStyle name="40% - Акцент1 5 2" xfId="306"/>
    <cellStyle name="40% - Акцент1 5_46EE.2011(v1.0)" xfId="307"/>
    <cellStyle name="40% - Акцент1 6" xfId="308"/>
    <cellStyle name="40% - Акцент1 6 2" xfId="309"/>
    <cellStyle name="40% - Акцент1 6_46EE.2011(v1.0)" xfId="310"/>
    <cellStyle name="40% - Акцент1 7" xfId="311"/>
    <cellStyle name="40% - Акцент1 7 2" xfId="312"/>
    <cellStyle name="40% - Акцент1 7_46EE.2011(v1.0)" xfId="313"/>
    <cellStyle name="40% - Акцент1 8" xfId="314"/>
    <cellStyle name="40% - Акцент1 8 2" xfId="315"/>
    <cellStyle name="40% - Акцент1 8_46EE.2011(v1.0)" xfId="316"/>
    <cellStyle name="40% - Акцент1 9" xfId="317"/>
    <cellStyle name="40% - Акцент1 9 2" xfId="318"/>
    <cellStyle name="40% - Акцент1 9_46EE.2011(v1.0)" xfId="319"/>
    <cellStyle name="40% - Акцент2" xfId="320"/>
    <cellStyle name="40% - Акцент2 10" xfId="321"/>
    <cellStyle name="40% - Акцент2 2" xfId="322"/>
    <cellStyle name="40% - Акцент2 2 2" xfId="323"/>
    <cellStyle name="40% - Акцент2 2_46EE.2011(v1.0)" xfId="324"/>
    <cellStyle name="40% - Акцент2 3" xfId="325"/>
    <cellStyle name="40% - Акцент2 3 2" xfId="326"/>
    <cellStyle name="40% - Акцент2 3_46EE.2011(v1.0)" xfId="327"/>
    <cellStyle name="40% - Акцент2 4" xfId="328"/>
    <cellStyle name="40% - Акцент2 4 2" xfId="329"/>
    <cellStyle name="40% - Акцент2 4_46EE.2011(v1.0)" xfId="330"/>
    <cellStyle name="40% - Акцент2 5" xfId="331"/>
    <cellStyle name="40% - Акцент2 5 2" xfId="332"/>
    <cellStyle name="40% - Акцент2 5_46EE.2011(v1.0)" xfId="333"/>
    <cellStyle name="40% - Акцент2 6" xfId="334"/>
    <cellStyle name="40% - Акцент2 6 2" xfId="335"/>
    <cellStyle name="40% - Акцент2 6_46EE.2011(v1.0)" xfId="336"/>
    <cellStyle name="40% - Акцент2 7" xfId="337"/>
    <cellStyle name="40% - Акцент2 7 2" xfId="338"/>
    <cellStyle name="40% - Акцент2 7_46EE.2011(v1.0)" xfId="339"/>
    <cellStyle name="40% - Акцент2 8" xfId="340"/>
    <cellStyle name="40% - Акцент2 8 2" xfId="341"/>
    <cellStyle name="40% - Акцент2 8_46EE.2011(v1.0)" xfId="342"/>
    <cellStyle name="40% - Акцент2 9" xfId="343"/>
    <cellStyle name="40% - Акцент2 9 2" xfId="344"/>
    <cellStyle name="40% - Акцент2 9_46EE.2011(v1.0)" xfId="345"/>
    <cellStyle name="40% - Акцент3" xfId="346"/>
    <cellStyle name="40% - Акцент3 10" xfId="347"/>
    <cellStyle name="40% - Акцент3 2" xfId="348"/>
    <cellStyle name="40% - Акцент3 2 2" xfId="349"/>
    <cellStyle name="40% - Акцент3 2_46EE.2011(v1.0)" xfId="350"/>
    <cellStyle name="40% - Акцент3 3" xfId="351"/>
    <cellStyle name="40% - Акцент3 3 2" xfId="352"/>
    <cellStyle name="40% - Акцент3 3_46EE.2011(v1.0)" xfId="353"/>
    <cellStyle name="40% - Акцент3 4" xfId="354"/>
    <cellStyle name="40% - Акцент3 4 2" xfId="355"/>
    <cellStyle name="40% - Акцент3 4_46EE.2011(v1.0)" xfId="356"/>
    <cellStyle name="40% - Акцент3 5" xfId="357"/>
    <cellStyle name="40% - Акцент3 5 2" xfId="358"/>
    <cellStyle name="40% - Акцент3 5_46EE.2011(v1.0)" xfId="359"/>
    <cellStyle name="40% - Акцент3 6" xfId="360"/>
    <cellStyle name="40% - Акцент3 6 2" xfId="361"/>
    <cellStyle name="40% - Акцент3 6_46EE.2011(v1.0)" xfId="362"/>
    <cellStyle name="40% - Акцент3 7" xfId="363"/>
    <cellStyle name="40% - Акцент3 7 2" xfId="364"/>
    <cellStyle name="40% - Акцент3 7_46EE.2011(v1.0)" xfId="365"/>
    <cellStyle name="40% - Акцент3 8" xfId="366"/>
    <cellStyle name="40% - Акцент3 8 2" xfId="367"/>
    <cellStyle name="40% - Акцент3 8_46EE.2011(v1.0)" xfId="368"/>
    <cellStyle name="40% - Акцент3 9" xfId="369"/>
    <cellStyle name="40% - Акцент3 9 2" xfId="370"/>
    <cellStyle name="40% - Акцент3 9_46EE.2011(v1.0)" xfId="371"/>
    <cellStyle name="40% - Акцент4" xfId="372"/>
    <cellStyle name="40% - Акцент4 10" xfId="373"/>
    <cellStyle name="40% - Акцент4 2" xfId="374"/>
    <cellStyle name="40% - Акцент4 2 2" xfId="375"/>
    <cellStyle name="40% - Акцент4 2_46EE.2011(v1.0)" xfId="376"/>
    <cellStyle name="40% - Акцент4 3" xfId="377"/>
    <cellStyle name="40% - Акцент4 3 2" xfId="378"/>
    <cellStyle name="40% - Акцент4 3_46EE.2011(v1.0)" xfId="379"/>
    <cellStyle name="40% - Акцент4 4" xfId="380"/>
    <cellStyle name="40% - Акцент4 4 2" xfId="381"/>
    <cellStyle name="40% - Акцент4 4_46EE.2011(v1.0)" xfId="382"/>
    <cellStyle name="40% - Акцент4 5" xfId="383"/>
    <cellStyle name="40% - Акцент4 5 2" xfId="384"/>
    <cellStyle name="40% - Акцент4 5_46EE.2011(v1.0)" xfId="385"/>
    <cellStyle name="40% - Акцент4 6" xfId="386"/>
    <cellStyle name="40% - Акцент4 6 2" xfId="387"/>
    <cellStyle name="40% - Акцент4 6_46EE.2011(v1.0)" xfId="388"/>
    <cellStyle name="40% - Акцент4 7" xfId="389"/>
    <cellStyle name="40% - Акцент4 7 2" xfId="390"/>
    <cellStyle name="40% - Акцент4 7_46EE.2011(v1.0)" xfId="391"/>
    <cellStyle name="40% - Акцент4 8" xfId="392"/>
    <cellStyle name="40% - Акцент4 8 2" xfId="393"/>
    <cellStyle name="40% - Акцент4 8_46EE.2011(v1.0)" xfId="394"/>
    <cellStyle name="40% - Акцент4 9" xfId="395"/>
    <cellStyle name="40% - Акцент4 9 2" xfId="396"/>
    <cellStyle name="40% - Акцент4 9_46EE.2011(v1.0)" xfId="397"/>
    <cellStyle name="40% - Акцент5" xfId="398"/>
    <cellStyle name="40% - Акцент5 10" xfId="399"/>
    <cellStyle name="40% - Акцент5 2" xfId="400"/>
    <cellStyle name="40% - Акцент5 2 2" xfId="401"/>
    <cellStyle name="40% - Акцент5 2_46EE.2011(v1.0)" xfId="402"/>
    <cellStyle name="40% - Акцент5 3" xfId="403"/>
    <cellStyle name="40% - Акцент5 3 2" xfId="404"/>
    <cellStyle name="40% - Акцент5 3_46EE.2011(v1.0)" xfId="405"/>
    <cellStyle name="40% - Акцент5 4" xfId="406"/>
    <cellStyle name="40% - Акцент5 4 2" xfId="407"/>
    <cellStyle name="40% - Акцент5 4_46EE.2011(v1.0)" xfId="408"/>
    <cellStyle name="40% - Акцент5 5" xfId="409"/>
    <cellStyle name="40% - Акцент5 5 2" xfId="410"/>
    <cellStyle name="40% - Акцент5 5_46EE.2011(v1.0)" xfId="411"/>
    <cellStyle name="40% - Акцент5 6" xfId="412"/>
    <cellStyle name="40% - Акцент5 6 2" xfId="413"/>
    <cellStyle name="40% - Акцент5 6_46EE.2011(v1.0)" xfId="414"/>
    <cellStyle name="40% - Акцент5 7" xfId="415"/>
    <cellStyle name="40% - Акцент5 7 2" xfId="416"/>
    <cellStyle name="40% - Акцент5 7_46EE.2011(v1.0)" xfId="417"/>
    <cellStyle name="40% - Акцент5 8" xfId="418"/>
    <cellStyle name="40% - Акцент5 8 2" xfId="419"/>
    <cellStyle name="40% - Акцент5 8_46EE.2011(v1.0)" xfId="420"/>
    <cellStyle name="40% - Акцент5 9" xfId="421"/>
    <cellStyle name="40% - Акцент5 9 2" xfId="422"/>
    <cellStyle name="40% - Акцент5 9_46EE.2011(v1.0)" xfId="423"/>
    <cellStyle name="40% - Акцент6" xfId="424"/>
    <cellStyle name="40% - Акцент6 10" xfId="425"/>
    <cellStyle name="40% - Акцент6 2" xfId="426"/>
    <cellStyle name="40% - Акцент6 2 2" xfId="427"/>
    <cellStyle name="40% - Акцент6 2_46EE.2011(v1.0)" xfId="428"/>
    <cellStyle name="40% - Акцент6 3" xfId="429"/>
    <cellStyle name="40% - Акцент6 3 2" xfId="430"/>
    <cellStyle name="40% - Акцент6 3_46EE.2011(v1.0)" xfId="431"/>
    <cellStyle name="40% - Акцент6 4" xfId="432"/>
    <cellStyle name="40% - Акцент6 4 2" xfId="433"/>
    <cellStyle name="40% - Акцент6 4_46EE.2011(v1.0)" xfId="434"/>
    <cellStyle name="40% - Акцент6 5" xfId="435"/>
    <cellStyle name="40% - Акцент6 5 2" xfId="436"/>
    <cellStyle name="40% - Акцент6 5_46EE.2011(v1.0)" xfId="437"/>
    <cellStyle name="40% - Акцент6 6" xfId="438"/>
    <cellStyle name="40% - Акцент6 6 2" xfId="439"/>
    <cellStyle name="40% - Акцент6 6_46EE.2011(v1.0)" xfId="440"/>
    <cellStyle name="40% - Акцент6 7" xfId="441"/>
    <cellStyle name="40% - Акцент6 7 2" xfId="442"/>
    <cellStyle name="40% - Акцент6 7_46EE.2011(v1.0)" xfId="443"/>
    <cellStyle name="40% - Акцент6 8" xfId="444"/>
    <cellStyle name="40% - Акцент6 8 2" xfId="445"/>
    <cellStyle name="40% - Акцент6 8_46EE.2011(v1.0)" xfId="446"/>
    <cellStyle name="40% - Акцент6 9" xfId="447"/>
    <cellStyle name="40% - Акцент6 9 2" xfId="448"/>
    <cellStyle name="40% - Акцент6 9_46EE.2011(v1.0)" xfId="449"/>
    <cellStyle name="60% - Accent1" xfId="450"/>
    <cellStyle name="60% - Accent2" xfId="451"/>
    <cellStyle name="60% - Accent3" xfId="452"/>
    <cellStyle name="60% - Accent4" xfId="453"/>
    <cellStyle name="60% - Accent5" xfId="454"/>
    <cellStyle name="60% - Accent6" xfId="455"/>
    <cellStyle name="60% - Акцент1" xfId="456"/>
    <cellStyle name="60% - Акцент1 10" xfId="457"/>
    <cellStyle name="60% - Акцент1 2" xfId="458"/>
    <cellStyle name="60% - Акцент1 2 2" xfId="459"/>
    <cellStyle name="60% - Акцент1 3" xfId="460"/>
    <cellStyle name="60% - Акцент1 3 2" xfId="461"/>
    <cellStyle name="60% - Акцент1 4" xfId="462"/>
    <cellStyle name="60% - Акцент1 4 2" xfId="463"/>
    <cellStyle name="60% - Акцент1 5" xfId="464"/>
    <cellStyle name="60% - Акцент1 5 2" xfId="465"/>
    <cellStyle name="60% - Акцент1 6" xfId="466"/>
    <cellStyle name="60% - Акцент1 6 2" xfId="467"/>
    <cellStyle name="60% - Акцент1 7" xfId="468"/>
    <cellStyle name="60% - Акцент1 7 2" xfId="469"/>
    <cellStyle name="60% - Акцент1 8" xfId="470"/>
    <cellStyle name="60% - Акцент1 8 2" xfId="471"/>
    <cellStyle name="60% - Акцент1 9" xfId="472"/>
    <cellStyle name="60% - Акцент1 9 2" xfId="473"/>
    <cellStyle name="60% - Акцент2" xfId="474"/>
    <cellStyle name="60% - Акцент2 10" xfId="475"/>
    <cellStyle name="60% - Акцент2 2" xfId="476"/>
    <cellStyle name="60% - Акцент2 2 2" xfId="477"/>
    <cellStyle name="60% - Акцент2 3" xfId="478"/>
    <cellStyle name="60% - Акцент2 3 2" xfId="479"/>
    <cellStyle name="60% - Акцент2 4" xfId="480"/>
    <cellStyle name="60% - Акцент2 4 2" xfId="481"/>
    <cellStyle name="60% - Акцент2 5" xfId="482"/>
    <cellStyle name="60% - Акцент2 5 2" xfId="483"/>
    <cellStyle name="60% - Акцент2 6" xfId="484"/>
    <cellStyle name="60% - Акцент2 6 2" xfId="485"/>
    <cellStyle name="60% - Акцент2 7" xfId="486"/>
    <cellStyle name="60% - Акцент2 7 2" xfId="487"/>
    <cellStyle name="60% - Акцент2 8" xfId="488"/>
    <cellStyle name="60% - Акцент2 8 2" xfId="489"/>
    <cellStyle name="60% - Акцент2 9" xfId="490"/>
    <cellStyle name="60% - Акцент2 9 2" xfId="491"/>
    <cellStyle name="60% - Акцент3" xfId="492"/>
    <cellStyle name="60% - Акцент3 10" xfId="493"/>
    <cellStyle name="60% - Акцент3 2" xfId="494"/>
    <cellStyle name="60% - Акцент3 2 2" xfId="495"/>
    <cellStyle name="60% - Акцент3 3" xfId="496"/>
    <cellStyle name="60% - Акцент3 3 2" xfId="497"/>
    <cellStyle name="60% - Акцент3 4" xfId="498"/>
    <cellStyle name="60% - Акцент3 4 2" xfId="499"/>
    <cellStyle name="60% - Акцент3 5" xfId="500"/>
    <cellStyle name="60% - Акцент3 5 2" xfId="501"/>
    <cellStyle name="60% - Акцент3 6" xfId="502"/>
    <cellStyle name="60% - Акцент3 6 2" xfId="503"/>
    <cellStyle name="60% - Акцент3 7" xfId="504"/>
    <cellStyle name="60% - Акцент3 7 2" xfId="505"/>
    <cellStyle name="60% - Акцент3 8" xfId="506"/>
    <cellStyle name="60% - Акцент3 8 2" xfId="507"/>
    <cellStyle name="60% - Акцент3 9" xfId="508"/>
    <cellStyle name="60% - Акцент3 9 2" xfId="509"/>
    <cellStyle name="60% - Акцент4" xfId="510"/>
    <cellStyle name="60% - Акцент4 10" xfId="511"/>
    <cellStyle name="60% - Акцент4 2" xfId="512"/>
    <cellStyle name="60% - Акцент4 2 2" xfId="513"/>
    <cellStyle name="60% - Акцент4 3" xfId="514"/>
    <cellStyle name="60% - Акцент4 3 2" xfId="515"/>
    <cellStyle name="60% - Акцент4 4" xfId="516"/>
    <cellStyle name="60% - Акцент4 4 2" xfId="517"/>
    <cellStyle name="60% - Акцент4 5" xfId="518"/>
    <cellStyle name="60% - Акцент4 5 2" xfId="519"/>
    <cellStyle name="60% - Акцент4 6" xfId="520"/>
    <cellStyle name="60% - Акцент4 6 2" xfId="521"/>
    <cellStyle name="60% - Акцент4 7" xfId="522"/>
    <cellStyle name="60% - Акцент4 7 2" xfId="523"/>
    <cellStyle name="60% - Акцент4 8" xfId="524"/>
    <cellStyle name="60% - Акцент4 8 2" xfId="525"/>
    <cellStyle name="60% - Акцент4 9" xfId="526"/>
    <cellStyle name="60% - Акцент4 9 2" xfId="527"/>
    <cellStyle name="60% - Акцент5" xfId="528"/>
    <cellStyle name="60% - Акцент5 10" xfId="529"/>
    <cellStyle name="60% - Акцент5 2" xfId="530"/>
    <cellStyle name="60% - Акцент5 2 2" xfId="531"/>
    <cellStyle name="60% - Акцент5 3" xfId="532"/>
    <cellStyle name="60% - Акцент5 3 2" xfId="533"/>
    <cellStyle name="60% - Акцент5 4" xfId="534"/>
    <cellStyle name="60% - Акцент5 4 2" xfId="535"/>
    <cellStyle name="60% - Акцент5 5" xfId="536"/>
    <cellStyle name="60% - Акцент5 5 2" xfId="537"/>
    <cellStyle name="60% - Акцент5 6" xfId="538"/>
    <cellStyle name="60% - Акцент5 6 2" xfId="539"/>
    <cellStyle name="60% - Акцент5 7" xfId="540"/>
    <cellStyle name="60% - Акцент5 7 2" xfId="541"/>
    <cellStyle name="60% - Акцент5 8" xfId="542"/>
    <cellStyle name="60% - Акцент5 8 2" xfId="543"/>
    <cellStyle name="60% - Акцент5 9" xfId="544"/>
    <cellStyle name="60% - Акцент5 9 2" xfId="545"/>
    <cellStyle name="60% - Акцент6" xfId="546"/>
    <cellStyle name="60% - Акцент6 10" xfId="547"/>
    <cellStyle name="60% - Акцент6 2" xfId="548"/>
    <cellStyle name="60% - Акцент6 2 2" xfId="549"/>
    <cellStyle name="60% - Акцент6 3" xfId="550"/>
    <cellStyle name="60% - Акцент6 3 2" xfId="551"/>
    <cellStyle name="60% - Акцент6 4" xfId="552"/>
    <cellStyle name="60% - Акцент6 4 2" xfId="553"/>
    <cellStyle name="60% - Акцент6 5" xfId="554"/>
    <cellStyle name="60% - Акцент6 5 2" xfId="555"/>
    <cellStyle name="60% - Акцент6 6" xfId="556"/>
    <cellStyle name="60% - Акцент6 6 2" xfId="557"/>
    <cellStyle name="60% - Акцент6 7" xfId="558"/>
    <cellStyle name="60% - Акцент6 7 2" xfId="559"/>
    <cellStyle name="60% - Акцент6 8" xfId="560"/>
    <cellStyle name="60% - Акцент6 8 2" xfId="561"/>
    <cellStyle name="60% - Акцент6 9" xfId="562"/>
    <cellStyle name="60% - Акцент6 9 2" xfId="563"/>
    <cellStyle name="Accent1" xfId="564"/>
    <cellStyle name="Accent2" xfId="565"/>
    <cellStyle name="Accent3" xfId="566"/>
    <cellStyle name="Accent4" xfId="567"/>
    <cellStyle name="Accent5" xfId="568"/>
    <cellStyle name="Accent6" xfId="569"/>
    <cellStyle name="Ăčďĺđńńűëęŕ" xfId="570"/>
    <cellStyle name="Áĺççŕůčňíűé" xfId="571"/>
    <cellStyle name="Äĺíĺćíűé [0]_(ňŕá 3č)" xfId="572"/>
    <cellStyle name="Äĺíĺćíűé_(ňŕá 3č)" xfId="573"/>
    <cellStyle name="Bad" xfId="574"/>
    <cellStyle name="Calculation" xfId="575"/>
    <cellStyle name="Check Cell" xfId="576"/>
    <cellStyle name="Comma [0]_irl tel sep5" xfId="577"/>
    <cellStyle name="Comma_irl tel sep5" xfId="578"/>
    <cellStyle name="Comma0" xfId="579"/>
    <cellStyle name="Çŕůčňíűé" xfId="580"/>
    <cellStyle name="Currency [0]" xfId="581"/>
    <cellStyle name="Currency [0] 2" xfId="582"/>
    <cellStyle name="Currency [0] 2 2" xfId="583"/>
    <cellStyle name="Currency [0] 2 3" xfId="584"/>
    <cellStyle name="Currency [0] 2 4" xfId="585"/>
    <cellStyle name="Currency [0] 2 5" xfId="586"/>
    <cellStyle name="Currency [0] 2 6" xfId="587"/>
    <cellStyle name="Currency [0] 2 7" xfId="588"/>
    <cellStyle name="Currency [0] 2 8" xfId="589"/>
    <cellStyle name="Currency [0] 3" xfId="590"/>
    <cellStyle name="Currency [0] 3 2" xfId="591"/>
    <cellStyle name="Currency [0] 3 3" xfId="592"/>
    <cellStyle name="Currency [0] 3 4" xfId="593"/>
    <cellStyle name="Currency [0] 3 5" xfId="594"/>
    <cellStyle name="Currency [0] 3 6" xfId="595"/>
    <cellStyle name="Currency [0] 3 7" xfId="596"/>
    <cellStyle name="Currency [0] 3 8" xfId="597"/>
    <cellStyle name="Currency [0] 4" xfId="598"/>
    <cellStyle name="Currency [0] 4 2" xfId="599"/>
    <cellStyle name="Currency [0] 4 3" xfId="600"/>
    <cellStyle name="Currency [0] 4 4" xfId="601"/>
    <cellStyle name="Currency [0] 4 5" xfId="602"/>
    <cellStyle name="Currency [0] 4 6" xfId="603"/>
    <cellStyle name="Currency [0] 4 7" xfId="604"/>
    <cellStyle name="Currency [0] 4 8" xfId="605"/>
    <cellStyle name="Currency [0] 5" xfId="606"/>
    <cellStyle name="Currency [0] 5 2" xfId="607"/>
    <cellStyle name="Currency [0] 5 3" xfId="608"/>
    <cellStyle name="Currency [0] 5 4" xfId="609"/>
    <cellStyle name="Currency [0] 5 5" xfId="610"/>
    <cellStyle name="Currency [0] 5 6" xfId="611"/>
    <cellStyle name="Currency [0] 5 7" xfId="612"/>
    <cellStyle name="Currency [0] 5 8" xfId="613"/>
    <cellStyle name="Currency [0] 6" xfId="614"/>
    <cellStyle name="Currency [0] 6 2" xfId="615"/>
    <cellStyle name="Currency [0] 7" xfId="616"/>
    <cellStyle name="Currency [0] 7 2" xfId="617"/>
    <cellStyle name="Currency [0] 8" xfId="618"/>
    <cellStyle name="Currency [0] 8 2" xfId="619"/>
    <cellStyle name="Currency_irl tel sep5" xfId="620"/>
    <cellStyle name="Currency0" xfId="621"/>
    <cellStyle name="Currency2" xfId="622"/>
    <cellStyle name="Date" xfId="623"/>
    <cellStyle name="Dates" xfId="624"/>
    <cellStyle name="E-mail" xfId="625"/>
    <cellStyle name="Euro" xfId="626"/>
    <cellStyle name="Explanatory Text" xfId="627"/>
    <cellStyle name="F2" xfId="628"/>
    <cellStyle name="F3" xfId="629"/>
    <cellStyle name="F4" xfId="630"/>
    <cellStyle name="F5" xfId="631"/>
    <cellStyle name="F6" xfId="632"/>
    <cellStyle name="F7" xfId="633"/>
    <cellStyle name="F8" xfId="634"/>
    <cellStyle name="Fixed" xfId="635"/>
    <cellStyle name="Followed Hyperlink" xfId="636"/>
    <cellStyle name="Good" xfId="637"/>
    <cellStyle name="Heading" xfId="638"/>
    <cellStyle name="Heading 1" xfId="639"/>
    <cellStyle name="Heading 2" xfId="640"/>
    <cellStyle name="Heading 3" xfId="641"/>
    <cellStyle name="Heading 4" xfId="642"/>
    <cellStyle name="Heading2" xfId="643"/>
    <cellStyle name="Hyperlink" xfId="644"/>
    <cellStyle name="Îáű÷íűé__FES" xfId="645"/>
    <cellStyle name="Îňęđűâŕâřŕ˙ń˙ ăčďĺđńńűëęŕ" xfId="646"/>
    <cellStyle name="Input" xfId="647"/>
    <cellStyle name="Inputs" xfId="648"/>
    <cellStyle name="Inputs (const)" xfId="649"/>
    <cellStyle name="Inputs Co" xfId="650"/>
    <cellStyle name="Inputs_46EE.2011(v1.0)" xfId="651"/>
    <cellStyle name="Linked Cell" xfId="652"/>
    <cellStyle name="Neutral" xfId="653"/>
    <cellStyle name="normal" xfId="654"/>
    <cellStyle name="Normal 2" xfId="655"/>
    <cellStyle name="normal 3" xfId="656"/>
    <cellStyle name="normal 4" xfId="657"/>
    <cellStyle name="normal 5" xfId="658"/>
    <cellStyle name="normal 6" xfId="659"/>
    <cellStyle name="normal 7" xfId="660"/>
    <cellStyle name="normal 8" xfId="661"/>
    <cellStyle name="normal 9" xfId="662"/>
    <cellStyle name="normal_1" xfId="663"/>
    <cellStyle name="Normal1" xfId="664"/>
    <cellStyle name="Normal2" xfId="665"/>
    <cellStyle name="normбlnм_laroux" xfId="666"/>
    <cellStyle name="Note" xfId="667"/>
    <cellStyle name="Ôčíŕíńîâűé [0]_(ňŕá 3č)" xfId="668"/>
    <cellStyle name="Ôčíŕíńîâűé_(ňŕá 3č)" xfId="669"/>
    <cellStyle name="Output" xfId="670"/>
    <cellStyle name="Percent1" xfId="671"/>
    <cellStyle name="Price_Body" xfId="672"/>
    <cellStyle name="SAPBEXaggData" xfId="673"/>
    <cellStyle name="SAPBEXaggDataEmph" xfId="674"/>
    <cellStyle name="SAPBEXaggItem" xfId="675"/>
    <cellStyle name="SAPBEXaggItemX" xfId="676"/>
    <cellStyle name="SAPBEXchaText" xfId="677"/>
    <cellStyle name="SAPBEXexcBad7" xfId="678"/>
    <cellStyle name="SAPBEXexcBad8" xfId="679"/>
    <cellStyle name="SAPBEXexcBad9" xfId="680"/>
    <cellStyle name="SAPBEXexcCritical4" xfId="681"/>
    <cellStyle name="SAPBEXexcCritical5" xfId="682"/>
    <cellStyle name="SAPBEXexcCritical6" xfId="683"/>
    <cellStyle name="SAPBEXexcGood1" xfId="684"/>
    <cellStyle name="SAPBEXexcGood2" xfId="685"/>
    <cellStyle name="SAPBEXexcGood3" xfId="686"/>
    <cellStyle name="SAPBEXfilterDrill" xfId="687"/>
    <cellStyle name="SAPBEXfilterItem" xfId="688"/>
    <cellStyle name="SAPBEXfilterText" xfId="689"/>
    <cellStyle name="SAPBEXformats" xfId="690"/>
    <cellStyle name="SAPBEXheaderItem" xfId="691"/>
    <cellStyle name="SAPBEXheaderText" xfId="692"/>
    <cellStyle name="SAPBEXHLevel0" xfId="693"/>
    <cellStyle name="SAPBEXHLevel0X" xfId="694"/>
    <cellStyle name="SAPBEXHLevel1" xfId="695"/>
    <cellStyle name="SAPBEXHLevel1X" xfId="696"/>
    <cellStyle name="SAPBEXHLevel2" xfId="697"/>
    <cellStyle name="SAPBEXHLevel2X" xfId="698"/>
    <cellStyle name="SAPBEXHLevel3" xfId="699"/>
    <cellStyle name="SAPBEXHLevel3X" xfId="700"/>
    <cellStyle name="SAPBEXinputData" xfId="701"/>
    <cellStyle name="SAPBEXresData" xfId="702"/>
    <cellStyle name="SAPBEXresDataEmph" xfId="703"/>
    <cellStyle name="SAPBEXresItem" xfId="704"/>
    <cellStyle name="SAPBEXresItemX" xfId="705"/>
    <cellStyle name="SAPBEXstdData" xfId="706"/>
    <cellStyle name="SAPBEXstdDataEmph" xfId="707"/>
    <cellStyle name="SAPBEXstdItem" xfId="708"/>
    <cellStyle name="SAPBEXstdItemX" xfId="709"/>
    <cellStyle name="SAPBEXtitle" xfId="710"/>
    <cellStyle name="SAPBEXundefined" xfId="711"/>
    <cellStyle name="Style 1" xfId="712"/>
    <cellStyle name="Table Heading" xfId="713"/>
    <cellStyle name="Title" xfId="714"/>
    <cellStyle name="Total" xfId="715"/>
    <cellStyle name="Warning Text" xfId="716"/>
    <cellStyle name="Акцент1" xfId="717"/>
    <cellStyle name="Акцент1 10" xfId="718"/>
    <cellStyle name="Акцент1 2" xfId="719"/>
    <cellStyle name="Акцент1 2 2" xfId="720"/>
    <cellStyle name="Акцент1 3" xfId="721"/>
    <cellStyle name="Акцент1 3 2" xfId="722"/>
    <cellStyle name="Акцент1 4" xfId="723"/>
    <cellStyle name="Акцент1 4 2" xfId="724"/>
    <cellStyle name="Акцент1 5" xfId="725"/>
    <cellStyle name="Акцент1 5 2" xfId="726"/>
    <cellStyle name="Акцент1 6" xfId="727"/>
    <cellStyle name="Акцент1 6 2" xfId="728"/>
    <cellStyle name="Акцент1 7" xfId="729"/>
    <cellStyle name="Акцент1 7 2" xfId="730"/>
    <cellStyle name="Акцент1 8" xfId="731"/>
    <cellStyle name="Акцент1 8 2" xfId="732"/>
    <cellStyle name="Акцент1 9" xfId="733"/>
    <cellStyle name="Акцент1 9 2" xfId="734"/>
    <cellStyle name="Акцент2" xfId="735"/>
    <cellStyle name="Акцент2 10" xfId="736"/>
    <cellStyle name="Акцент2 2" xfId="737"/>
    <cellStyle name="Акцент2 2 2" xfId="738"/>
    <cellStyle name="Акцент2 3" xfId="739"/>
    <cellStyle name="Акцент2 3 2" xfId="740"/>
    <cellStyle name="Акцент2 4" xfId="741"/>
    <cellStyle name="Акцент2 4 2" xfId="742"/>
    <cellStyle name="Акцент2 5" xfId="743"/>
    <cellStyle name="Акцент2 5 2" xfId="744"/>
    <cellStyle name="Акцент2 6" xfId="745"/>
    <cellStyle name="Акцент2 6 2" xfId="746"/>
    <cellStyle name="Акцент2 7" xfId="747"/>
    <cellStyle name="Акцент2 7 2" xfId="748"/>
    <cellStyle name="Акцент2 8" xfId="749"/>
    <cellStyle name="Акцент2 8 2" xfId="750"/>
    <cellStyle name="Акцент2 9" xfId="751"/>
    <cellStyle name="Акцент2 9 2" xfId="752"/>
    <cellStyle name="Акцент3" xfId="753"/>
    <cellStyle name="Акцент3 10" xfId="754"/>
    <cellStyle name="Акцент3 2" xfId="755"/>
    <cellStyle name="Акцент3 2 2" xfId="756"/>
    <cellStyle name="Акцент3 3" xfId="757"/>
    <cellStyle name="Акцент3 3 2" xfId="758"/>
    <cellStyle name="Акцент3 4" xfId="759"/>
    <cellStyle name="Акцент3 4 2" xfId="760"/>
    <cellStyle name="Акцент3 5" xfId="761"/>
    <cellStyle name="Акцент3 5 2" xfId="762"/>
    <cellStyle name="Акцент3 6" xfId="763"/>
    <cellStyle name="Акцент3 6 2" xfId="764"/>
    <cellStyle name="Акцент3 7" xfId="765"/>
    <cellStyle name="Акцент3 7 2" xfId="766"/>
    <cellStyle name="Акцент3 8" xfId="767"/>
    <cellStyle name="Акцент3 8 2" xfId="768"/>
    <cellStyle name="Акцент3 9" xfId="769"/>
    <cellStyle name="Акцент3 9 2" xfId="770"/>
    <cellStyle name="Акцент4" xfId="771"/>
    <cellStyle name="Акцент4 10" xfId="772"/>
    <cellStyle name="Акцент4 2" xfId="773"/>
    <cellStyle name="Акцент4 2 2" xfId="774"/>
    <cellStyle name="Акцент4 3" xfId="775"/>
    <cellStyle name="Акцент4 3 2" xfId="776"/>
    <cellStyle name="Акцент4 4" xfId="777"/>
    <cellStyle name="Акцент4 4 2" xfId="778"/>
    <cellStyle name="Акцент4 5" xfId="779"/>
    <cellStyle name="Акцент4 5 2" xfId="780"/>
    <cellStyle name="Акцент4 6" xfId="781"/>
    <cellStyle name="Акцент4 6 2" xfId="782"/>
    <cellStyle name="Акцент4 7" xfId="783"/>
    <cellStyle name="Акцент4 7 2" xfId="784"/>
    <cellStyle name="Акцент4 8" xfId="785"/>
    <cellStyle name="Акцент4 8 2" xfId="786"/>
    <cellStyle name="Акцент4 9" xfId="787"/>
    <cellStyle name="Акцент4 9 2" xfId="788"/>
    <cellStyle name="Акцент5" xfId="789"/>
    <cellStyle name="Акцент5 10" xfId="790"/>
    <cellStyle name="Акцент5 2" xfId="791"/>
    <cellStyle name="Акцент5 2 2" xfId="792"/>
    <cellStyle name="Акцент5 3" xfId="793"/>
    <cellStyle name="Акцент5 3 2" xfId="794"/>
    <cellStyle name="Акцент5 4" xfId="795"/>
    <cellStyle name="Акцент5 4 2" xfId="796"/>
    <cellStyle name="Акцент5 5" xfId="797"/>
    <cellStyle name="Акцент5 5 2" xfId="798"/>
    <cellStyle name="Акцент5 6" xfId="799"/>
    <cellStyle name="Акцент5 6 2" xfId="800"/>
    <cellStyle name="Акцент5 7" xfId="801"/>
    <cellStyle name="Акцент5 7 2" xfId="802"/>
    <cellStyle name="Акцент5 8" xfId="803"/>
    <cellStyle name="Акцент5 8 2" xfId="804"/>
    <cellStyle name="Акцент5 9" xfId="805"/>
    <cellStyle name="Акцент5 9 2" xfId="806"/>
    <cellStyle name="Акцент6" xfId="807"/>
    <cellStyle name="Акцент6 10" xfId="808"/>
    <cellStyle name="Акцент6 2" xfId="809"/>
    <cellStyle name="Акцент6 2 2" xfId="810"/>
    <cellStyle name="Акцент6 3" xfId="811"/>
    <cellStyle name="Акцент6 3 2" xfId="812"/>
    <cellStyle name="Акцент6 4" xfId="813"/>
    <cellStyle name="Акцент6 4 2" xfId="814"/>
    <cellStyle name="Акцент6 5" xfId="815"/>
    <cellStyle name="Акцент6 5 2" xfId="816"/>
    <cellStyle name="Акцент6 6" xfId="817"/>
    <cellStyle name="Акцент6 6 2" xfId="818"/>
    <cellStyle name="Акцент6 7" xfId="819"/>
    <cellStyle name="Акцент6 7 2" xfId="820"/>
    <cellStyle name="Акцент6 8" xfId="821"/>
    <cellStyle name="Акцент6 8 2" xfId="822"/>
    <cellStyle name="Акцент6 9" xfId="823"/>
    <cellStyle name="Акцент6 9 2" xfId="824"/>
    <cellStyle name="Беззащитный" xfId="825"/>
    <cellStyle name="Ввод " xfId="826"/>
    <cellStyle name="Ввод  10" xfId="827"/>
    <cellStyle name="Ввод  2" xfId="828"/>
    <cellStyle name="Ввод  2 2" xfId="829"/>
    <cellStyle name="Ввод  2_46EE.2011(v1.0)" xfId="830"/>
    <cellStyle name="Ввод  3" xfId="831"/>
    <cellStyle name="Ввод  3 2" xfId="832"/>
    <cellStyle name="Ввод  3_46EE.2011(v1.0)" xfId="833"/>
    <cellStyle name="Ввод  4" xfId="834"/>
    <cellStyle name="Ввод  4 2" xfId="835"/>
    <cellStyle name="Ввод  4_46EE.2011(v1.0)" xfId="836"/>
    <cellStyle name="Ввод  5" xfId="837"/>
    <cellStyle name="Ввод  5 2" xfId="838"/>
    <cellStyle name="Ввод  5_46EE.2011(v1.0)" xfId="839"/>
    <cellStyle name="Ввод  6" xfId="840"/>
    <cellStyle name="Ввод  6 2" xfId="841"/>
    <cellStyle name="Ввод  6_46EE.2011(v1.0)" xfId="842"/>
    <cellStyle name="Ввод  7" xfId="843"/>
    <cellStyle name="Ввод  7 2" xfId="844"/>
    <cellStyle name="Ввод  7_46EE.2011(v1.0)" xfId="845"/>
    <cellStyle name="Ввод  8" xfId="846"/>
    <cellStyle name="Ввод  8 2" xfId="847"/>
    <cellStyle name="Ввод  8_46EE.2011(v1.0)" xfId="848"/>
    <cellStyle name="Ввод  9" xfId="849"/>
    <cellStyle name="Ввод  9 2" xfId="850"/>
    <cellStyle name="Ввод  9_46EE.2011(v1.0)" xfId="851"/>
    <cellStyle name="Вывод" xfId="852"/>
    <cellStyle name="Вывод 10" xfId="853"/>
    <cellStyle name="Вывод 2" xfId="854"/>
    <cellStyle name="Вывод 2 2" xfId="855"/>
    <cellStyle name="Вывод 2_46EE.2011(v1.0)" xfId="856"/>
    <cellStyle name="Вывод 3" xfId="857"/>
    <cellStyle name="Вывод 3 2" xfId="858"/>
    <cellStyle name="Вывод 3_46EE.2011(v1.0)" xfId="859"/>
    <cellStyle name="Вывод 4" xfId="860"/>
    <cellStyle name="Вывод 4 2" xfId="861"/>
    <cellStyle name="Вывод 4_46EE.2011(v1.0)" xfId="862"/>
    <cellStyle name="Вывод 5" xfId="863"/>
    <cellStyle name="Вывод 5 2" xfId="864"/>
    <cellStyle name="Вывод 5_46EE.2011(v1.0)" xfId="865"/>
    <cellStyle name="Вывод 6" xfId="866"/>
    <cellStyle name="Вывод 6 2" xfId="867"/>
    <cellStyle name="Вывод 6_46EE.2011(v1.0)" xfId="868"/>
    <cellStyle name="Вывод 7" xfId="869"/>
    <cellStyle name="Вывод 7 2" xfId="870"/>
    <cellStyle name="Вывод 7_46EE.2011(v1.0)" xfId="871"/>
    <cellStyle name="Вывод 8" xfId="872"/>
    <cellStyle name="Вывод 8 2" xfId="873"/>
    <cellStyle name="Вывод 8_46EE.2011(v1.0)" xfId="874"/>
    <cellStyle name="Вывод 9" xfId="875"/>
    <cellStyle name="Вывод 9 2" xfId="876"/>
    <cellStyle name="Вывод 9_46EE.2011(v1.0)" xfId="877"/>
    <cellStyle name="Вычисление" xfId="878"/>
    <cellStyle name="Вычисление 10" xfId="879"/>
    <cellStyle name="Вычисление 2" xfId="880"/>
    <cellStyle name="Вычисление 2 2" xfId="881"/>
    <cellStyle name="Вычисление 2_46EE.2011(v1.0)" xfId="882"/>
    <cellStyle name="Вычисление 3" xfId="883"/>
    <cellStyle name="Вычисление 3 2" xfId="884"/>
    <cellStyle name="Вычисление 3_46EE.2011(v1.0)" xfId="885"/>
    <cellStyle name="Вычисление 4" xfId="886"/>
    <cellStyle name="Вычисление 4 2" xfId="887"/>
    <cellStyle name="Вычисление 4_46EE.2011(v1.0)" xfId="888"/>
    <cellStyle name="Вычисление 5" xfId="889"/>
    <cellStyle name="Вычисление 5 2" xfId="890"/>
    <cellStyle name="Вычисление 5_46EE.2011(v1.0)" xfId="891"/>
    <cellStyle name="Вычисление 6" xfId="892"/>
    <cellStyle name="Вычисление 6 2" xfId="893"/>
    <cellStyle name="Вычисление 6_46EE.2011(v1.0)" xfId="894"/>
    <cellStyle name="Вычисление 7" xfId="895"/>
    <cellStyle name="Вычисление 7 2" xfId="896"/>
    <cellStyle name="Вычисление 7_46EE.2011(v1.0)" xfId="897"/>
    <cellStyle name="Вычисление 8" xfId="898"/>
    <cellStyle name="Вычисление 8 2" xfId="899"/>
    <cellStyle name="Вычисление 8_46EE.2011(v1.0)" xfId="900"/>
    <cellStyle name="Вычисление 9" xfId="901"/>
    <cellStyle name="Вычисление 9 2" xfId="902"/>
    <cellStyle name="Вычисление 9_46EE.2011(v1.0)" xfId="903"/>
    <cellStyle name="Гиперссылка 2" xfId="904"/>
    <cellStyle name="Гиперссылка 3" xfId="905"/>
    <cellStyle name="Гиперссылка_FORM3.1.2013(v2.0)" xfId="906"/>
    <cellStyle name="ДАТА" xfId="907"/>
    <cellStyle name="ДАТА 2" xfId="908"/>
    <cellStyle name="ДАТА 3" xfId="909"/>
    <cellStyle name="ДАТА 4" xfId="910"/>
    <cellStyle name="ДАТА 5" xfId="911"/>
    <cellStyle name="ДАТА 6" xfId="912"/>
    <cellStyle name="ДАТА 7" xfId="913"/>
    <cellStyle name="ДАТА 8" xfId="914"/>
    <cellStyle name="ДАТА_1" xfId="915"/>
    <cellStyle name="Currency" xfId="916"/>
    <cellStyle name="Currency [0]" xfId="917"/>
    <cellStyle name="Денежный 2" xfId="918"/>
    <cellStyle name="Заголовок" xfId="919"/>
    <cellStyle name="Заголовок 1" xfId="920"/>
    <cellStyle name="Заголовок 1 10" xfId="921"/>
    <cellStyle name="Заголовок 1 2" xfId="922"/>
    <cellStyle name="Заголовок 1 2 2" xfId="923"/>
    <cellStyle name="Заголовок 1 2_46EE.2011(v1.0)" xfId="924"/>
    <cellStyle name="Заголовок 1 3" xfId="925"/>
    <cellStyle name="Заголовок 1 3 2" xfId="926"/>
    <cellStyle name="Заголовок 1 3_46EE.2011(v1.0)" xfId="927"/>
    <cellStyle name="Заголовок 1 4" xfId="928"/>
    <cellStyle name="Заголовок 1 4 2" xfId="929"/>
    <cellStyle name="Заголовок 1 4_46EE.2011(v1.0)" xfId="930"/>
    <cellStyle name="Заголовок 1 5" xfId="931"/>
    <cellStyle name="Заголовок 1 5 2" xfId="932"/>
    <cellStyle name="Заголовок 1 5_46EE.2011(v1.0)" xfId="933"/>
    <cellStyle name="Заголовок 1 6" xfId="934"/>
    <cellStyle name="Заголовок 1 6 2" xfId="935"/>
    <cellStyle name="Заголовок 1 6_46EE.2011(v1.0)" xfId="936"/>
    <cellStyle name="Заголовок 1 7" xfId="937"/>
    <cellStyle name="Заголовок 1 7 2" xfId="938"/>
    <cellStyle name="Заголовок 1 7_46EE.2011(v1.0)" xfId="939"/>
    <cellStyle name="Заголовок 1 8" xfId="940"/>
    <cellStyle name="Заголовок 1 8 2" xfId="941"/>
    <cellStyle name="Заголовок 1 8_46EE.2011(v1.0)" xfId="942"/>
    <cellStyle name="Заголовок 1 9" xfId="943"/>
    <cellStyle name="Заголовок 1 9 2" xfId="944"/>
    <cellStyle name="Заголовок 1 9_46EE.2011(v1.0)" xfId="945"/>
    <cellStyle name="Заголовок 2" xfId="946"/>
    <cellStyle name="Заголовок 2 10" xfId="947"/>
    <cellStyle name="Заголовок 2 2" xfId="948"/>
    <cellStyle name="Заголовок 2 2 2" xfId="949"/>
    <cellStyle name="Заголовок 2 2_46EE.2011(v1.0)" xfId="950"/>
    <cellStyle name="Заголовок 2 3" xfId="951"/>
    <cellStyle name="Заголовок 2 3 2" xfId="952"/>
    <cellStyle name="Заголовок 2 3_46EE.2011(v1.0)" xfId="953"/>
    <cellStyle name="Заголовок 2 4" xfId="954"/>
    <cellStyle name="Заголовок 2 4 2" xfId="955"/>
    <cellStyle name="Заголовок 2 4_46EE.2011(v1.0)" xfId="956"/>
    <cellStyle name="Заголовок 2 5" xfId="957"/>
    <cellStyle name="Заголовок 2 5 2" xfId="958"/>
    <cellStyle name="Заголовок 2 5_46EE.2011(v1.0)" xfId="959"/>
    <cellStyle name="Заголовок 2 6" xfId="960"/>
    <cellStyle name="Заголовок 2 6 2" xfId="961"/>
    <cellStyle name="Заголовок 2 6_46EE.2011(v1.0)" xfId="962"/>
    <cellStyle name="Заголовок 2 7" xfId="963"/>
    <cellStyle name="Заголовок 2 7 2" xfId="964"/>
    <cellStyle name="Заголовок 2 7_46EE.2011(v1.0)" xfId="965"/>
    <cellStyle name="Заголовок 2 8" xfId="966"/>
    <cellStyle name="Заголовок 2 8 2" xfId="967"/>
    <cellStyle name="Заголовок 2 8_46EE.2011(v1.0)" xfId="968"/>
    <cellStyle name="Заголовок 2 9" xfId="969"/>
    <cellStyle name="Заголовок 2 9 2" xfId="970"/>
    <cellStyle name="Заголовок 2 9_46EE.2011(v1.0)" xfId="971"/>
    <cellStyle name="Заголовок 3" xfId="972"/>
    <cellStyle name="Заголовок 3 10" xfId="973"/>
    <cellStyle name="Заголовок 3 2" xfId="974"/>
    <cellStyle name="Заголовок 3 2 2" xfId="975"/>
    <cellStyle name="Заголовок 3 2_46EE.2011(v1.0)" xfId="976"/>
    <cellStyle name="Заголовок 3 3" xfId="977"/>
    <cellStyle name="Заголовок 3 3 2" xfId="978"/>
    <cellStyle name="Заголовок 3 3_46EE.2011(v1.0)" xfId="979"/>
    <cellStyle name="Заголовок 3 4" xfId="980"/>
    <cellStyle name="Заголовок 3 4 2" xfId="981"/>
    <cellStyle name="Заголовок 3 4_46EE.2011(v1.0)" xfId="982"/>
    <cellStyle name="Заголовок 3 5" xfId="983"/>
    <cellStyle name="Заголовок 3 5 2" xfId="984"/>
    <cellStyle name="Заголовок 3 5_46EE.2011(v1.0)" xfId="985"/>
    <cellStyle name="Заголовок 3 6" xfId="986"/>
    <cellStyle name="Заголовок 3 6 2" xfId="987"/>
    <cellStyle name="Заголовок 3 6_46EE.2011(v1.0)" xfId="988"/>
    <cellStyle name="Заголовок 3 7" xfId="989"/>
    <cellStyle name="Заголовок 3 7 2" xfId="990"/>
    <cellStyle name="Заголовок 3 7_46EE.2011(v1.0)" xfId="991"/>
    <cellStyle name="Заголовок 3 8" xfId="992"/>
    <cellStyle name="Заголовок 3 8 2" xfId="993"/>
    <cellStyle name="Заголовок 3 8_46EE.2011(v1.0)" xfId="994"/>
    <cellStyle name="Заголовок 3 9" xfId="995"/>
    <cellStyle name="Заголовок 3 9 2" xfId="996"/>
    <cellStyle name="Заголовок 3 9_46EE.2011(v1.0)" xfId="997"/>
    <cellStyle name="Заголовок 4" xfId="998"/>
    <cellStyle name="Заголовок 4 10" xfId="999"/>
    <cellStyle name="Заголовок 4 2" xfId="1000"/>
    <cellStyle name="Заголовок 4 2 2" xfId="1001"/>
    <cellStyle name="Заголовок 4 3" xfId="1002"/>
    <cellStyle name="Заголовок 4 3 2" xfId="1003"/>
    <cellStyle name="Заголовок 4 4" xfId="1004"/>
    <cellStyle name="Заголовок 4 4 2" xfId="1005"/>
    <cellStyle name="Заголовок 4 5" xfId="1006"/>
    <cellStyle name="Заголовок 4 5 2" xfId="1007"/>
    <cellStyle name="Заголовок 4 6" xfId="1008"/>
    <cellStyle name="Заголовок 4 6 2" xfId="1009"/>
    <cellStyle name="Заголовок 4 7" xfId="1010"/>
    <cellStyle name="Заголовок 4 7 2" xfId="1011"/>
    <cellStyle name="Заголовок 4 8" xfId="1012"/>
    <cellStyle name="Заголовок 4 8 2" xfId="1013"/>
    <cellStyle name="Заголовок 4 9" xfId="1014"/>
    <cellStyle name="Заголовок 4 9 2" xfId="1015"/>
    <cellStyle name="ЗАГОЛОВОК1" xfId="1016"/>
    <cellStyle name="ЗАГОЛОВОК2" xfId="1017"/>
    <cellStyle name="ЗаголовокСтолбца" xfId="1018"/>
    <cellStyle name="Защитный" xfId="1019"/>
    <cellStyle name="Значение" xfId="1020"/>
    <cellStyle name="Зоголовок" xfId="1021"/>
    <cellStyle name="Итог" xfId="1022"/>
    <cellStyle name="Итог 10" xfId="1023"/>
    <cellStyle name="Итог 2" xfId="1024"/>
    <cellStyle name="Итог 2 2" xfId="1025"/>
    <cellStyle name="Итог 2_46EE.2011(v1.0)" xfId="1026"/>
    <cellStyle name="Итог 3" xfId="1027"/>
    <cellStyle name="Итог 3 2" xfId="1028"/>
    <cellStyle name="Итог 3_46EE.2011(v1.0)" xfId="1029"/>
    <cellStyle name="Итог 4" xfId="1030"/>
    <cellStyle name="Итог 4 2" xfId="1031"/>
    <cellStyle name="Итог 4_46EE.2011(v1.0)" xfId="1032"/>
    <cellStyle name="Итог 5" xfId="1033"/>
    <cellStyle name="Итог 5 2" xfId="1034"/>
    <cellStyle name="Итог 5_46EE.2011(v1.0)" xfId="1035"/>
    <cellStyle name="Итог 6" xfId="1036"/>
    <cellStyle name="Итог 6 2" xfId="1037"/>
    <cellStyle name="Итог 6_46EE.2011(v1.0)" xfId="1038"/>
    <cellStyle name="Итог 7" xfId="1039"/>
    <cellStyle name="Итог 7 2" xfId="1040"/>
    <cellStyle name="Итог 7_46EE.2011(v1.0)" xfId="1041"/>
    <cellStyle name="Итог 8" xfId="1042"/>
    <cellStyle name="Итог 8 2" xfId="1043"/>
    <cellStyle name="Итог 8_46EE.2011(v1.0)" xfId="1044"/>
    <cellStyle name="Итог 9" xfId="1045"/>
    <cellStyle name="Итог 9 2" xfId="1046"/>
    <cellStyle name="Итог 9_46EE.2011(v1.0)" xfId="1047"/>
    <cellStyle name="Итого" xfId="1048"/>
    <cellStyle name="ИТОГОВЫЙ" xfId="1049"/>
    <cellStyle name="ИТОГОВЫЙ 2" xfId="1050"/>
    <cellStyle name="ИТОГОВЫЙ 3" xfId="1051"/>
    <cellStyle name="ИТОГОВЫЙ 4" xfId="1052"/>
    <cellStyle name="ИТОГОВЫЙ 5" xfId="1053"/>
    <cellStyle name="ИТОГОВЫЙ 6" xfId="1054"/>
    <cellStyle name="ИТОГОВЫЙ 7" xfId="1055"/>
    <cellStyle name="ИТОГОВЫЙ 8" xfId="1056"/>
    <cellStyle name="ИТОГОВЫЙ_1" xfId="1057"/>
    <cellStyle name="Контрольная ячейка" xfId="1058"/>
    <cellStyle name="Контрольная ячейка 10" xfId="1059"/>
    <cellStyle name="Контрольная ячейка 2" xfId="1060"/>
    <cellStyle name="Контрольная ячейка 2 2" xfId="1061"/>
    <cellStyle name="Контрольная ячейка 2_46EE.2011(v1.0)" xfId="1062"/>
    <cellStyle name="Контрольная ячейка 3" xfId="1063"/>
    <cellStyle name="Контрольная ячейка 3 2" xfId="1064"/>
    <cellStyle name="Контрольная ячейка 3_46EE.2011(v1.0)" xfId="1065"/>
    <cellStyle name="Контрольная ячейка 4" xfId="1066"/>
    <cellStyle name="Контрольная ячейка 4 2" xfId="1067"/>
    <cellStyle name="Контрольная ячейка 4_46EE.2011(v1.0)" xfId="1068"/>
    <cellStyle name="Контрольная ячейка 5" xfId="1069"/>
    <cellStyle name="Контрольная ячейка 5 2" xfId="1070"/>
    <cellStyle name="Контрольная ячейка 5_46EE.2011(v1.0)" xfId="1071"/>
    <cellStyle name="Контрольная ячейка 6" xfId="1072"/>
    <cellStyle name="Контрольная ячейка 6 2" xfId="1073"/>
    <cellStyle name="Контрольная ячейка 6_46EE.2011(v1.0)" xfId="1074"/>
    <cellStyle name="Контрольная ячейка 7" xfId="1075"/>
    <cellStyle name="Контрольная ячейка 7 2" xfId="1076"/>
    <cellStyle name="Контрольная ячейка 7_46EE.2011(v1.0)" xfId="1077"/>
    <cellStyle name="Контрольная ячейка 8" xfId="1078"/>
    <cellStyle name="Контрольная ячейка 8 2" xfId="1079"/>
    <cellStyle name="Контрольная ячейка 8_46EE.2011(v1.0)" xfId="1080"/>
    <cellStyle name="Контрольная ячейка 9" xfId="1081"/>
    <cellStyle name="Контрольная ячейка 9 2" xfId="1082"/>
    <cellStyle name="Контрольная ячейка 9_46EE.2011(v1.0)" xfId="1083"/>
    <cellStyle name="Мой заголовок" xfId="1084"/>
    <cellStyle name="Мой заголовок листа" xfId="1085"/>
    <cellStyle name="Мои наименования показателей" xfId="1086"/>
    <cellStyle name="Мои наименования показателей 2" xfId="1087"/>
    <cellStyle name="Мои наименования показателей 2 2" xfId="1088"/>
    <cellStyle name="Мои наименования показателей 2 3" xfId="1089"/>
    <cellStyle name="Мои наименования показателей 2 4" xfId="1090"/>
    <cellStyle name="Мои наименования показателей 2 5" xfId="1091"/>
    <cellStyle name="Мои наименования показателей 2 6" xfId="1092"/>
    <cellStyle name="Мои наименования показателей 2 7" xfId="1093"/>
    <cellStyle name="Мои наименования показателей 2 8" xfId="1094"/>
    <cellStyle name="Мои наименования показателей 2_1" xfId="1095"/>
    <cellStyle name="Мои наименования показателей 3" xfId="1096"/>
    <cellStyle name="Мои наименования показателей 3 2" xfId="1097"/>
    <cellStyle name="Мои наименования показателей 3 3" xfId="1098"/>
    <cellStyle name="Мои наименования показателей 3 4" xfId="1099"/>
    <cellStyle name="Мои наименования показателей 3 5" xfId="1100"/>
    <cellStyle name="Мои наименования показателей 3 6" xfId="1101"/>
    <cellStyle name="Мои наименования показателей 3 7" xfId="1102"/>
    <cellStyle name="Мои наименования показателей 3 8" xfId="1103"/>
    <cellStyle name="Мои наименования показателей 3_1" xfId="1104"/>
    <cellStyle name="Мои наименования показателей 4" xfId="1105"/>
    <cellStyle name="Мои наименования показателей 4 2" xfId="1106"/>
    <cellStyle name="Мои наименования показателей 4 3" xfId="1107"/>
    <cellStyle name="Мои наименования показателей 4 4" xfId="1108"/>
    <cellStyle name="Мои наименования показателей 4 5" xfId="1109"/>
    <cellStyle name="Мои наименования показателей 4 6" xfId="1110"/>
    <cellStyle name="Мои наименования показателей 4 7" xfId="1111"/>
    <cellStyle name="Мои наименования показателей 4 8" xfId="1112"/>
    <cellStyle name="Мои наименования показателей 4_1" xfId="1113"/>
    <cellStyle name="Мои наименования показателей 5" xfId="1114"/>
    <cellStyle name="Мои наименования показателей 5 2" xfId="1115"/>
    <cellStyle name="Мои наименования показателей 5 3" xfId="1116"/>
    <cellStyle name="Мои наименования показателей 5 4" xfId="1117"/>
    <cellStyle name="Мои наименования показателей 5 5" xfId="1118"/>
    <cellStyle name="Мои наименования показателей 5 6" xfId="1119"/>
    <cellStyle name="Мои наименования показателей 5 7" xfId="1120"/>
    <cellStyle name="Мои наименования показателей 5 8" xfId="1121"/>
    <cellStyle name="Мои наименования показателей 5_1" xfId="1122"/>
    <cellStyle name="Мои наименования показателей 6" xfId="1123"/>
    <cellStyle name="Мои наименования показателей 6 2" xfId="1124"/>
    <cellStyle name="Мои наименования показателей 6_46EE.2011(v1.0)" xfId="1125"/>
    <cellStyle name="Мои наименования показателей 7" xfId="1126"/>
    <cellStyle name="Мои наименования показателей 7 2" xfId="1127"/>
    <cellStyle name="Мои наименования показателей 7_46EE.2011(v1.0)" xfId="1128"/>
    <cellStyle name="Мои наименования показателей 8" xfId="1129"/>
    <cellStyle name="Мои наименования показателей 8 2" xfId="1130"/>
    <cellStyle name="Мои наименования показателей 8_46EE.2011(v1.0)" xfId="1131"/>
    <cellStyle name="Мои наименования показателей_46TE.RT(v1.0)" xfId="1132"/>
    <cellStyle name="назв фил" xfId="1133"/>
    <cellStyle name="Название" xfId="1134"/>
    <cellStyle name="Название 10" xfId="1135"/>
    <cellStyle name="Название 2" xfId="1136"/>
    <cellStyle name="Название 2 2" xfId="1137"/>
    <cellStyle name="Название 3" xfId="1138"/>
    <cellStyle name="Название 3 2" xfId="1139"/>
    <cellStyle name="Название 4" xfId="1140"/>
    <cellStyle name="Название 4 2" xfId="1141"/>
    <cellStyle name="Название 5" xfId="1142"/>
    <cellStyle name="Название 5 2" xfId="1143"/>
    <cellStyle name="Название 6" xfId="1144"/>
    <cellStyle name="Название 6 2" xfId="1145"/>
    <cellStyle name="Название 7" xfId="1146"/>
    <cellStyle name="Название 7 2" xfId="1147"/>
    <cellStyle name="Название 8" xfId="1148"/>
    <cellStyle name="Название 8 2" xfId="1149"/>
    <cellStyle name="Название 9" xfId="1150"/>
    <cellStyle name="Название 9 2" xfId="1151"/>
    <cellStyle name="Нейтральный" xfId="1152"/>
    <cellStyle name="Нейтральный 10" xfId="1153"/>
    <cellStyle name="Нейтральный 2" xfId="1154"/>
    <cellStyle name="Нейтральный 2 2" xfId="1155"/>
    <cellStyle name="Нейтральный 3" xfId="1156"/>
    <cellStyle name="Нейтральный 3 2" xfId="1157"/>
    <cellStyle name="Нейтральный 4" xfId="1158"/>
    <cellStyle name="Нейтральный 4 2" xfId="1159"/>
    <cellStyle name="Нейтральный 5" xfId="1160"/>
    <cellStyle name="Нейтральный 5 2" xfId="1161"/>
    <cellStyle name="Нейтральный 6" xfId="1162"/>
    <cellStyle name="Нейтральный 6 2" xfId="1163"/>
    <cellStyle name="Нейтральный 7" xfId="1164"/>
    <cellStyle name="Нейтральный 7 2" xfId="1165"/>
    <cellStyle name="Нейтральный 8" xfId="1166"/>
    <cellStyle name="Нейтральный 8 2" xfId="1167"/>
    <cellStyle name="Нейтральный 9" xfId="1168"/>
    <cellStyle name="Нейтральный 9 2" xfId="1169"/>
    <cellStyle name="Обычный 10" xfId="1170"/>
    <cellStyle name="Обычный 11" xfId="1171"/>
    <cellStyle name="Обычный 12" xfId="1172"/>
    <cellStyle name="Обычный 2" xfId="1173"/>
    <cellStyle name="Обычный 2 2" xfId="1174"/>
    <cellStyle name="Обычный 2 2 2" xfId="1175"/>
    <cellStyle name="Обычный 2 2_46EE.2011(v1.0)" xfId="1176"/>
    <cellStyle name="Обычный 2 3" xfId="1177"/>
    <cellStyle name="Обычный 2 3 2" xfId="1178"/>
    <cellStyle name="Обычный 2 3_46EE.2011(v1.0)" xfId="1179"/>
    <cellStyle name="Обычный 2 4" xfId="1180"/>
    <cellStyle name="Обычный 2 4 2" xfId="1181"/>
    <cellStyle name="Обычный 2 4_46EE.2011(v1.0)" xfId="1182"/>
    <cellStyle name="Обычный 2 5" xfId="1183"/>
    <cellStyle name="Обычный 2 5 2" xfId="1184"/>
    <cellStyle name="Обычный 2 5_46EE.2011(v1.0)" xfId="1185"/>
    <cellStyle name="Обычный 2 6" xfId="1186"/>
    <cellStyle name="Обычный 2 6 2" xfId="1187"/>
    <cellStyle name="Обычный 2 6_46EE.2011(v1.0)" xfId="1188"/>
    <cellStyle name="Обычный 2_1" xfId="1189"/>
    <cellStyle name="Обычный 3" xfId="1190"/>
    <cellStyle name="Обычный 4" xfId="1191"/>
    <cellStyle name="Обычный 4 2" xfId="1192"/>
    <cellStyle name="Обычный 4_EE.20.MET.SVOD.2.73_v0.1" xfId="1193"/>
    <cellStyle name="Обычный 5" xfId="1194"/>
    <cellStyle name="Обычный 6" xfId="1195"/>
    <cellStyle name="Обычный 7" xfId="1196"/>
    <cellStyle name="Обычный 8" xfId="1197"/>
    <cellStyle name="Обычный 9" xfId="1198"/>
    <cellStyle name="Обычный_FORM3.1" xfId="1199"/>
    <cellStyle name="Обычный_Полезный отпуск электроэнергии и мощности, реализуемой по регулируемым ценам" xfId="1200"/>
    <cellStyle name="Обычный_Сведения об отпуске (передаче) электроэнергии потребителям распределительными сетевыми организациями" xfId="1201"/>
    <cellStyle name="Обычный_Форма 4 Станция" xfId="1202"/>
    <cellStyle name="Плохой" xfId="1203"/>
    <cellStyle name="Плохой 10" xfId="1204"/>
    <cellStyle name="Плохой 2" xfId="1205"/>
    <cellStyle name="Плохой 2 2" xfId="1206"/>
    <cellStyle name="Плохой 3" xfId="1207"/>
    <cellStyle name="Плохой 3 2" xfId="1208"/>
    <cellStyle name="Плохой 4" xfId="1209"/>
    <cellStyle name="Плохой 4 2" xfId="1210"/>
    <cellStyle name="Плохой 5" xfId="1211"/>
    <cellStyle name="Плохой 5 2" xfId="1212"/>
    <cellStyle name="Плохой 6" xfId="1213"/>
    <cellStyle name="Плохой 6 2" xfId="1214"/>
    <cellStyle name="Плохой 7" xfId="1215"/>
    <cellStyle name="Плохой 7 2" xfId="1216"/>
    <cellStyle name="Плохой 8" xfId="1217"/>
    <cellStyle name="Плохой 8 2" xfId="1218"/>
    <cellStyle name="Плохой 9" xfId="1219"/>
    <cellStyle name="Плохой 9 2" xfId="1220"/>
    <cellStyle name="По центру с переносом" xfId="1221"/>
    <cellStyle name="По ширине с переносом" xfId="1222"/>
    <cellStyle name="Поле ввода" xfId="1223"/>
    <cellStyle name="Пояснение" xfId="1224"/>
    <cellStyle name="Пояснение 10" xfId="1225"/>
    <cellStyle name="Пояснение 2" xfId="1226"/>
    <cellStyle name="Пояснение 2 2" xfId="1227"/>
    <cellStyle name="Пояснение 3" xfId="1228"/>
    <cellStyle name="Пояснение 3 2" xfId="1229"/>
    <cellStyle name="Пояснение 4" xfId="1230"/>
    <cellStyle name="Пояснение 4 2" xfId="1231"/>
    <cellStyle name="Пояснение 5" xfId="1232"/>
    <cellStyle name="Пояснение 5 2" xfId="1233"/>
    <cellStyle name="Пояснение 6" xfId="1234"/>
    <cellStyle name="Пояснение 6 2" xfId="1235"/>
    <cellStyle name="Пояснение 7" xfId="1236"/>
    <cellStyle name="Пояснение 7 2" xfId="1237"/>
    <cellStyle name="Пояснение 8" xfId="1238"/>
    <cellStyle name="Пояснение 8 2" xfId="1239"/>
    <cellStyle name="Пояснение 9" xfId="1240"/>
    <cellStyle name="Пояснение 9 2" xfId="1241"/>
    <cellStyle name="Примечание" xfId="1242"/>
    <cellStyle name="Примечание 10" xfId="1243"/>
    <cellStyle name="Примечание 10 2" xfId="1244"/>
    <cellStyle name="Примечание 10_46EE.2011(v1.0)" xfId="1245"/>
    <cellStyle name="Примечание 11" xfId="1246"/>
    <cellStyle name="Примечание 11 2" xfId="1247"/>
    <cellStyle name="Примечание 11_46EE.2011(v1.0)" xfId="1248"/>
    <cellStyle name="Примечание 12" xfId="1249"/>
    <cellStyle name="Примечание 12 2" xfId="1250"/>
    <cellStyle name="Примечание 12_46EE.2011(v1.0)" xfId="1251"/>
    <cellStyle name="Примечание 13" xfId="1252"/>
    <cellStyle name="Примечание 14" xfId="1253"/>
    <cellStyle name="Примечание 15" xfId="1254"/>
    <cellStyle name="Примечание 16" xfId="1255"/>
    <cellStyle name="Примечание 2" xfId="1256"/>
    <cellStyle name="Примечание 2 2" xfId="1257"/>
    <cellStyle name="Примечание 2 3" xfId="1258"/>
    <cellStyle name="Примечание 2 4" xfId="1259"/>
    <cellStyle name="Примечание 2 5" xfId="1260"/>
    <cellStyle name="Примечание 2 6" xfId="1261"/>
    <cellStyle name="Примечание 2 7" xfId="1262"/>
    <cellStyle name="Примечание 2 8" xfId="1263"/>
    <cellStyle name="Примечание 2_46EE.2011(v1.0)" xfId="1264"/>
    <cellStyle name="Примечание 3" xfId="1265"/>
    <cellStyle name="Примечание 3 2" xfId="1266"/>
    <cellStyle name="Примечание 3 3" xfId="1267"/>
    <cellStyle name="Примечание 3 4" xfId="1268"/>
    <cellStyle name="Примечание 3 5" xfId="1269"/>
    <cellStyle name="Примечание 3 6" xfId="1270"/>
    <cellStyle name="Примечание 3 7" xfId="1271"/>
    <cellStyle name="Примечание 3 8" xfId="1272"/>
    <cellStyle name="Примечание 3_46EE.2011(v1.0)" xfId="1273"/>
    <cellStyle name="Примечание 4" xfId="1274"/>
    <cellStyle name="Примечание 4 2" xfId="1275"/>
    <cellStyle name="Примечание 4 3" xfId="1276"/>
    <cellStyle name="Примечание 4 4" xfId="1277"/>
    <cellStyle name="Примечание 4 5" xfId="1278"/>
    <cellStyle name="Примечание 4 6" xfId="1279"/>
    <cellStyle name="Примечание 4 7" xfId="1280"/>
    <cellStyle name="Примечание 4 8" xfId="1281"/>
    <cellStyle name="Примечание 4_46EE.2011(v1.0)" xfId="1282"/>
    <cellStyle name="Примечание 5" xfId="1283"/>
    <cellStyle name="Примечание 5 2" xfId="1284"/>
    <cellStyle name="Примечание 5 3" xfId="1285"/>
    <cellStyle name="Примечание 5 4" xfId="1286"/>
    <cellStyle name="Примечание 5 5" xfId="1287"/>
    <cellStyle name="Примечание 5 6" xfId="1288"/>
    <cellStyle name="Примечание 5 7" xfId="1289"/>
    <cellStyle name="Примечание 5 8" xfId="1290"/>
    <cellStyle name="Примечание 5_46EE.2011(v1.0)" xfId="1291"/>
    <cellStyle name="Примечание 6" xfId="1292"/>
    <cellStyle name="Примечание 6 2" xfId="1293"/>
    <cellStyle name="Примечание 6_46EE.2011(v1.0)" xfId="1294"/>
    <cellStyle name="Примечание 7" xfId="1295"/>
    <cellStyle name="Примечание 7 2" xfId="1296"/>
    <cellStyle name="Примечание 7_46EE.2011(v1.0)" xfId="1297"/>
    <cellStyle name="Примечание 8" xfId="1298"/>
    <cellStyle name="Примечание 8 2" xfId="1299"/>
    <cellStyle name="Примечание 8_46EE.2011(v1.0)" xfId="1300"/>
    <cellStyle name="Примечание 9" xfId="1301"/>
    <cellStyle name="Примечание 9 2" xfId="1302"/>
    <cellStyle name="Примечание 9_46EE.2011(v1.0)" xfId="1303"/>
    <cellStyle name="Percent" xfId="1304"/>
    <cellStyle name="Процентный 2" xfId="1305"/>
    <cellStyle name="Процентный 2 2" xfId="1306"/>
    <cellStyle name="Процентный 2 3" xfId="1307"/>
    <cellStyle name="Процентный 3" xfId="1308"/>
    <cellStyle name="Процентный 4" xfId="1309"/>
    <cellStyle name="Связанная ячейка" xfId="1310"/>
    <cellStyle name="Связанная ячейка 10" xfId="1311"/>
    <cellStyle name="Связанная ячейка 2" xfId="1312"/>
    <cellStyle name="Связанная ячейка 2 2" xfId="1313"/>
    <cellStyle name="Связанная ячейка 2_46EE.2011(v1.0)" xfId="1314"/>
    <cellStyle name="Связанная ячейка 3" xfId="1315"/>
    <cellStyle name="Связанная ячейка 3 2" xfId="1316"/>
    <cellStyle name="Связанная ячейка 3_46EE.2011(v1.0)" xfId="1317"/>
    <cellStyle name="Связанная ячейка 4" xfId="1318"/>
    <cellStyle name="Связанная ячейка 4 2" xfId="1319"/>
    <cellStyle name="Связанная ячейка 4_46EE.2011(v1.0)" xfId="1320"/>
    <cellStyle name="Связанная ячейка 5" xfId="1321"/>
    <cellStyle name="Связанная ячейка 5 2" xfId="1322"/>
    <cellStyle name="Связанная ячейка 5_46EE.2011(v1.0)" xfId="1323"/>
    <cellStyle name="Связанная ячейка 6" xfId="1324"/>
    <cellStyle name="Связанная ячейка 6 2" xfId="1325"/>
    <cellStyle name="Связанная ячейка 6_46EE.2011(v1.0)" xfId="1326"/>
    <cellStyle name="Связанная ячейка 7" xfId="1327"/>
    <cellStyle name="Связанная ячейка 7 2" xfId="1328"/>
    <cellStyle name="Связанная ячейка 7_46EE.2011(v1.0)" xfId="1329"/>
    <cellStyle name="Связанная ячейка 8" xfId="1330"/>
    <cellStyle name="Связанная ячейка 8 2" xfId="1331"/>
    <cellStyle name="Связанная ячейка 8_46EE.2011(v1.0)" xfId="1332"/>
    <cellStyle name="Связанная ячейка 9" xfId="1333"/>
    <cellStyle name="Связанная ячейка 9 2" xfId="1334"/>
    <cellStyle name="Связанная ячейка 9_46EE.2011(v1.0)" xfId="1335"/>
    <cellStyle name="Стиль 1" xfId="1336"/>
    <cellStyle name="Стиль 1 2" xfId="1337"/>
    <cellStyle name="ТЕКСТ" xfId="1338"/>
    <cellStyle name="ТЕКСТ 2" xfId="1339"/>
    <cellStyle name="ТЕКСТ 3" xfId="1340"/>
    <cellStyle name="ТЕКСТ 4" xfId="1341"/>
    <cellStyle name="ТЕКСТ 5" xfId="1342"/>
    <cellStyle name="ТЕКСТ 6" xfId="1343"/>
    <cellStyle name="ТЕКСТ 7" xfId="1344"/>
    <cellStyle name="ТЕКСТ 8" xfId="1345"/>
    <cellStyle name="Текст предупреждения" xfId="1346"/>
    <cellStyle name="Текст предупреждения 10" xfId="1347"/>
    <cellStyle name="Текст предупреждения 2" xfId="1348"/>
    <cellStyle name="Текст предупреждения 2 2" xfId="1349"/>
    <cellStyle name="Текст предупреждения 3" xfId="1350"/>
    <cellStyle name="Текст предупреждения 3 2" xfId="1351"/>
    <cellStyle name="Текст предупреждения 4" xfId="1352"/>
    <cellStyle name="Текст предупреждения 4 2" xfId="1353"/>
    <cellStyle name="Текст предупреждения 5" xfId="1354"/>
    <cellStyle name="Текст предупреждения 5 2" xfId="1355"/>
    <cellStyle name="Текст предупреждения 6" xfId="1356"/>
    <cellStyle name="Текст предупреждения 6 2" xfId="1357"/>
    <cellStyle name="Текст предупреждения 7" xfId="1358"/>
    <cellStyle name="Текст предупреждения 7 2" xfId="1359"/>
    <cellStyle name="Текст предупреждения 8" xfId="1360"/>
    <cellStyle name="Текст предупреждения 8 2" xfId="1361"/>
    <cellStyle name="Текст предупреждения 9" xfId="1362"/>
    <cellStyle name="Текст предупреждения 9 2" xfId="1363"/>
    <cellStyle name="Текстовый" xfId="1364"/>
    <cellStyle name="Текстовый 2" xfId="1365"/>
    <cellStyle name="Текстовый 3" xfId="1366"/>
    <cellStyle name="Текстовый 4" xfId="1367"/>
    <cellStyle name="Текстовый 5" xfId="1368"/>
    <cellStyle name="Текстовый 6" xfId="1369"/>
    <cellStyle name="Текстовый 7" xfId="1370"/>
    <cellStyle name="Текстовый 8" xfId="1371"/>
    <cellStyle name="Текстовый_1" xfId="1372"/>
    <cellStyle name="Тысячи [0]_22гк" xfId="1373"/>
    <cellStyle name="Тысячи_22гк" xfId="1374"/>
    <cellStyle name="ФИКСИРОВАННЫЙ" xfId="1375"/>
    <cellStyle name="ФИКСИРОВАННЫЙ 2" xfId="1376"/>
    <cellStyle name="ФИКСИРОВАННЫЙ 3" xfId="1377"/>
    <cellStyle name="ФИКСИРОВАННЫЙ 4" xfId="1378"/>
    <cellStyle name="ФИКСИРОВАННЫЙ 5" xfId="1379"/>
    <cellStyle name="ФИКСИРОВАННЫЙ 6" xfId="1380"/>
    <cellStyle name="ФИКСИРОВАННЫЙ 7" xfId="1381"/>
    <cellStyle name="ФИКСИРОВАННЫЙ 8" xfId="1382"/>
    <cellStyle name="ФИКСИРОВАННЫЙ_1" xfId="1383"/>
    <cellStyle name="Comma" xfId="1384"/>
    <cellStyle name="Comma [0]" xfId="1385"/>
    <cellStyle name="Финансовый 2" xfId="1386"/>
    <cellStyle name="Финансовый 2 2" xfId="1387"/>
    <cellStyle name="Финансовый 2_46EE.2011(v1.0)" xfId="1388"/>
    <cellStyle name="Финансовый 3" xfId="1389"/>
    <cellStyle name="Формула" xfId="1390"/>
    <cellStyle name="Формула 2" xfId="1391"/>
    <cellStyle name="Формула_A РТ 2009 Рязаньэнерго" xfId="1392"/>
    <cellStyle name="ФормулаВБ" xfId="1393"/>
    <cellStyle name="ФормулаНаКонтроль" xfId="1394"/>
    <cellStyle name="Хороший" xfId="1395"/>
    <cellStyle name="Хороший 10" xfId="1396"/>
    <cellStyle name="Хороший 2" xfId="1397"/>
    <cellStyle name="Хороший 2 2" xfId="1398"/>
    <cellStyle name="Хороший 3" xfId="1399"/>
    <cellStyle name="Хороший 3 2" xfId="1400"/>
    <cellStyle name="Хороший 4" xfId="1401"/>
    <cellStyle name="Хороший 4 2" xfId="1402"/>
    <cellStyle name="Хороший 5" xfId="1403"/>
    <cellStyle name="Хороший 5 2" xfId="1404"/>
    <cellStyle name="Хороший 6" xfId="1405"/>
    <cellStyle name="Хороший 6 2" xfId="1406"/>
    <cellStyle name="Хороший 7" xfId="1407"/>
    <cellStyle name="Хороший 7 2" xfId="1408"/>
    <cellStyle name="Хороший 8" xfId="1409"/>
    <cellStyle name="Хороший 8 2" xfId="1410"/>
    <cellStyle name="Хороший 9" xfId="1411"/>
    <cellStyle name="Хороший 9 2" xfId="1412"/>
    <cellStyle name="Цифры по центру с десятыми" xfId="1413"/>
    <cellStyle name="Џђћ–…ќ’ќ›‰" xfId="1414"/>
    <cellStyle name="Шапка таблицы" xfId="1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50;&#1072;&#1089;&#1082;&#1072;&#1076;-&#1069;&#1085;&#1077;&#1088;&#1075;&#1086;&#1089;&#1077;&#1090;&#1100;\&#1041;&#1072;&#1083;&#1072;&#1085;&#1089;&#1099;\FORM3.1.2012&#1041;&#1077;&#1083;&#1075;&#1086;&#1088;&#1086;&#1076;&#1089;&#1082;&#1072;&#1103;%20&#1086;&#1073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uchma\&#1056;&#1072;&#1073;&#1086;&#1095;&#1080;&#1081;%20&#1089;&#1090;&#1086;&#1083;\&#1050;&#1059;&#1063;&#1052;&#1040;\&#1057;&#1058;&#1040;&#1053;&#1044;&#1040;&#1056;&#1058;&#1067;%20&#1056;&#1040;&#1057;&#1050;&#1056;&#1067;&#1058;&#1048;&#1071;%20&#1048;&#1053;&#1060;&#1054;&#1056;&#1052;&#1040;&#1062;&#1048;&#1048;\2014%20&#1075;&#1086;&#1076;%20&#1051;&#1048;\&#1055;&#1077;&#1088;&#1077;&#1095;&#1077;&#1085;&#1100;%20&#1080;&#1085;&#1092;&#1086;&#1084;&#1072;&#1094;&#1080;&#1080;%20&#1076;&#1083;&#1103;%20&#1088;&#1072;&#1079;&#1084;&#1077;&#1097;&#1077;&#1085;&#1080;&#1103;\&#1041;&#1072;&#1083;&#1072;&#1085;&#1089;&#1099;%20&#1069;&#1080;&#1052;%20%20&#1085;&#1072;%20&#1086;&#1087;&#1083;&#1072;&#1090;&#1091;%20&#1087;&#1086;&#1090;&#1077;&#1088;&#1100;%20&#1076;&#1086;%201%20&#1084;&#1072;&#1088;&#1090;&#1072;\2014\KASKAD_FORM3%201%202014%20&#1052;&#1058;&#105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uchma\&#1056;&#1072;&#1073;&#1086;&#1095;&#1080;&#1081;%20&#1089;&#1090;&#1086;&#1083;\&#1041;&#1077;&#1083;%20FORM3.1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>
        <row r="3">
          <cell r="G3" t="str">
            <v>Версия 1.0</v>
          </cell>
        </row>
      </sheetData>
      <sheetData sheetId="2">
        <row r="8">
          <cell r="F8" t="str">
            <v>Белгородская область</v>
          </cell>
        </row>
        <row r="10">
          <cell r="F10">
            <v>2012</v>
          </cell>
        </row>
        <row r="13">
          <cell r="F13" t="str">
            <v>ООО"Каскад-Энергосеть"</v>
          </cell>
        </row>
        <row r="15">
          <cell r="F15" t="str">
            <v>4028033476</v>
          </cell>
        </row>
        <row r="16">
          <cell r="F16" t="str">
            <v>402801000</v>
          </cell>
        </row>
      </sheetData>
      <sheetData sheetId="10">
        <row r="2">
          <cell r="D2" t="str">
            <v>Алексеевский муниципальный район и город Алексеевка</v>
          </cell>
        </row>
        <row r="3">
          <cell r="D3" t="str">
            <v>Белгородский муниципальный район</v>
          </cell>
        </row>
        <row r="4">
          <cell r="D4" t="str">
            <v>Борисовский район</v>
          </cell>
        </row>
        <row r="5">
          <cell r="D5" t="str">
            <v>Вейделевский муниципальный район</v>
          </cell>
        </row>
        <row r="6">
          <cell r="D6" t="str">
            <v>Волоконовский муниципальный район</v>
          </cell>
        </row>
        <row r="7">
          <cell r="D7" t="str">
            <v>Город Белгород</v>
          </cell>
        </row>
        <row r="8">
          <cell r="D8" t="str">
            <v>Город Валуйки</v>
          </cell>
        </row>
        <row r="9">
          <cell r="D9" t="str">
            <v>Город Валуйки и Валуйский муниципальный район</v>
          </cell>
        </row>
        <row r="10">
          <cell r="D10" t="str">
            <v>Город Старый Оскол и Старооскольский район</v>
          </cell>
        </row>
        <row r="11">
          <cell r="D11" t="str">
            <v>Грайворонский район</v>
          </cell>
        </row>
        <row r="12">
          <cell r="D12" t="str">
            <v>Губкинский городской округ</v>
          </cell>
        </row>
        <row r="13">
          <cell r="D13" t="str">
            <v>Ивнянский район</v>
          </cell>
        </row>
        <row r="14">
          <cell r="D14" t="str">
            <v>Корочанский район</v>
          </cell>
        </row>
        <row r="15">
          <cell r="D15" t="str">
            <v>Красненский район</v>
          </cell>
        </row>
        <row r="16">
          <cell r="D16" t="str">
            <v>Красногвардейский район</v>
          </cell>
        </row>
        <row r="17">
          <cell r="D17" t="str">
            <v>Краснояружский район</v>
          </cell>
        </row>
        <row r="18">
          <cell r="D18" t="str">
            <v>Новооскольский район</v>
          </cell>
        </row>
        <row r="19">
          <cell r="D19" t="str">
            <v>Прохоровский район</v>
          </cell>
        </row>
        <row r="20">
          <cell r="D20" t="str">
            <v>Ракитянский муниципальный район</v>
          </cell>
        </row>
        <row r="21">
          <cell r="D21" t="str">
            <v>Ровеньский район</v>
          </cell>
        </row>
        <row r="22">
          <cell r="D22" t="str">
            <v>Чернянский муниципальный район</v>
          </cell>
        </row>
        <row r="23">
          <cell r="D23" t="str">
            <v>Шебекинский муниципальный район и город Шебекино</v>
          </cell>
        </row>
        <row r="24">
          <cell r="D24" t="str">
            <v>Яковлевский муниципальный район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modUpdTemplMain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KASKAD_FORM3 1 2014 МТР"/>
    </sheetNames>
    <sheetDataSet>
      <sheetData sheetId="12">
        <row r="2">
          <cell r="B2" t="str">
            <v>2008</v>
          </cell>
        </row>
        <row r="3">
          <cell r="B3" t="str">
            <v>2009</v>
          </cell>
        </row>
        <row r="4">
          <cell r="B4" t="str">
            <v>2010</v>
          </cell>
        </row>
        <row r="5">
          <cell r="B5" t="str">
            <v>2011</v>
          </cell>
        </row>
        <row r="6">
          <cell r="B6" t="str">
            <v>2012</v>
          </cell>
        </row>
        <row r="7">
          <cell r="B7" t="str">
            <v>2013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modUpdTemplMain"/>
      <sheetName val="AllSheetsInThisWorkbook"/>
      <sheetName val="REESTR_ORG"/>
      <sheetName val="modClassifierValidate"/>
      <sheetName val="modHyp"/>
      <sheetName val="modList00"/>
      <sheetName val="modList03"/>
      <sheetName val="modList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64"/>
  <sheetViews>
    <sheetView zoomScale="90" zoomScaleNormal="90" zoomScalePageLayoutView="0" workbookViewId="0" topLeftCell="A1">
      <selection activeCell="D33" sqref="D33"/>
    </sheetView>
  </sheetViews>
  <sheetFormatPr defaultColWidth="9.140625" defaultRowHeight="15"/>
  <cols>
    <col min="2" max="2" width="51.28125" style="0" customWidth="1"/>
    <col min="4" max="4" width="46.421875" style="0" customWidth="1"/>
    <col min="7" max="7" width="13.28125" style="0" customWidth="1"/>
    <col min="12" max="12" width="11.7109375" style="0" customWidth="1"/>
  </cols>
  <sheetData>
    <row r="1" spans="1:16" ht="15.75">
      <c r="A1" s="98" t="s">
        <v>57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3" spans="1:16" ht="30" customHeight="1">
      <c r="A3" s="45" t="s">
        <v>7</v>
      </c>
      <c r="B3" s="46" t="s">
        <v>8</v>
      </c>
      <c r="C3" s="47" t="s">
        <v>9</v>
      </c>
      <c r="D3" s="52" t="s">
        <v>45</v>
      </c>
      <c r="E3" s="52" t="s">
        <v>46</v>
      </c>
      <c r="F3" s="52" t="s">
        <v>47</v>
      </c>
      <c r="G3" s="52" t="s">
        <v>48</v>
      </c>
      <c r="H3" s="52" t="s">
        <v>49</v>
      </c>
      <c r="I3" s="52" t="s">
        <v>50</v>
      </c>
      <c r="J3" s="52" t="s">
        <v>51</v>
      </c>
      <c r="K3" s="52" t="s">
        <v>52</v>
      </c>
      <c r="L3" s="52" t="s">
        <v>53</v>
      </c>
      <c r="M3" s="52" t="s">
        <v>54</v>
      </c>
      <c r="N3" s="52" t="s">
        <v>55</v>
      </c>
      <c r="O3" s="52" t="s">
        <v>56</v>
      </c>
      <c r="P3" s="53" t="s">
        <v>69</v>
      </c>
    </row>
    <row r="4" spans="1:16" ht="15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51">
        <v>7</v>
      </c>
      <c r="H4" s="51">
        <v>8</v>
      </c>
      <c r="I4" s="51">
        <v>9</v>
      </c>
      <c r="J4" s="51">
        <v>10</v>
      </c>
      <c r="K4" s="51">
        <v>11</v>
      </c>
      <c r="L4" s="51">
        <v>12</v>
      </c>
      <c r="M4" s="51">
        <v>13</v>
      </c>
      <c r="N4" s="51">
        <v>14</v>
      </c>
      <c r="O4" s="51">
        <v>15</v>
      </c>
      <c r="P4" s="51">
        <v>16</v>
      </c>
    </row>
    <row r="5" spans="1:16" ht="15">
      <c r="A5" s="48"/>
      <c r="B5" s="49" t="s">
        <v>10</v>
      </c>
      <c r="C5" s="50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70"/>
    </row>
    <row r="6" spans="1:16" ht="15">
      <c r="A6" s="8">
        <v>1</v>
      </c>
      <c r="B6" s="9" t="s">
        <v>11</v>
      </c>
      <c r="C6" s="67" t="s">
        <v>12</v>
      </c>
      <c r="D6" s="71">
        <v>1.0222006626262625</v>
      </c>
      <c r="E6" s="71">
        <v>0.9236744242424243</v>
      </c>
      <c r="F6" s="71">
        <v>0.9852539272727272</v>
      </c>
      <c r="G6" s="71">
        <v>0.9236744242424243</v>
      </c>
      <c r="H6" s="71">
        <v>0.9236744242424243</v>
      </c>
      <c r="I6" s="71">
        <v>0.9852527191919193</v>
      </c>
      <c r="J6" s="71">
        <v>1.231567107070707</v>
      </c>
      <c r="K6" s="71">
        <v>1.231567107070707</v>
      </c>
      <c r="L6" s="71">
        <v>0.9606223676767677</v>
      </c>
      <c r="M6" s="71">
        <v>0.9606223676767677</v>
      </c>
      <c r="N6" s="71">
        <v>1.0222006626262625</v>
      </c>
      <c r="O6" s="71">
        <v>1.0153632</v>
      </c>
      <c r="P6" s="74">
        <f>SUM(D6:O6)</f>
        <v>12.185673393939394</v>
      </c>
    </row>
    <row r="7" spans="1:16" ht="15">
      <c r="A7" s="8">
        <v>2</v>
      </c>
      <c r="B7" s="9" t="s">
        <v>13</v>
      </c>
      <c r="C7" s="67" t="s">
        <v>12</v>
      </c>
      <c r="D7" s="72">
        <f aca="true" t="shared" si="0" ref="D7:O7">SUM(D8:D9)</f>
        <v>0.0149</v>
      </c>
      <c r="E7" s="72">
        <f t="shared" si="0"/>
        <v>0.0149</v>
      </c>
      <c r="F7" s="72">
        <f t="shared" si="0"/>
        <v>0.0149</v>
      </c>
      <c r="G7" s="72">
        <f t="shared" si="0"/>
        <v>0.0149</v>
      </c>
      <c r="H7" s="72">
        <f t="shared" si="0"/>
        <v>0.0149</v>
      </c>
      <c r="I7" s="72">
        <f t="shared" si="0"/>
        <v>0.0149</v>
      </c>
      <c r="J7" s="72">
        <f t="shared" si="0"/>
        <v>0.0149</v>
      </c>
      <c r="K7" s="72">
        <f t="shared" si="0"/>
        <v>0.0149</v>
      </c>
      <c r="L7" s="72">
        <f t="shared" si="0"/>
        <v>0.0149</v>
      </c>
      <c r="M7" s="72">
        <f t="shared" si="0"/>
        <v>0.0149</v>
      </c>
      <c r="N7" s="72">
        <f t="shared" si="0"/>
        <v>0.0149</v>
      </c>
      <c r="O7" s="72">
        <f t="shared" si="0"/>
        <v>0.0149</v>
      </c>
      <c r="P7" s="74">
        <f>SUM(D7:O7)</f>
        <v>0.1788</v>
      </c>
    </row>
    <row r="8" spans="1:16" ht="15">
      <c r="A8" s="8" t="s">
        <v>15</v>
      </c>
      <c r="B8" s="13" t="s">
        <v>14</v>
      </c>
      <c r="C8" s="67" t="s">
        <v>12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4">
        <f>SUM(D8:O8)</f>
        <v>0</v>
      </c>
    </row>
    <row r="9" spans="1:16" ht="15">
      <c r="A9" s="8" t="s">
        <v>17</v>
      </c>
      <c r="B9" s="13" t="s">
        <v>16</v>
      </c>
      <c r="C9" s="67" t="s">
        <v>12</v>
      </c>
      <c r="D9" s="76">
        <v>0.0149</v>
      </c>
      <c r="E9" s="76">
        <v>0.0149</v>
      </c>
      <c r="F9" s="76">
        <v>0.0149</v>
      </c>
      <c r="G9" s="76">
        <v>0.0149</v>
      </c>
      <c r="H9" s="76">
        <v>0.0149</v>
      </c>
      <c r="I9" s="76">
        <v>0.0149</v>
      </c>
      <c r="J9" s="76">
        <v>0.0149</v>
      </c>
      <c r="K9" s="76">
        <v>0.0149</v>
      </c>
      <c r="L9" s="76">
        <v>0.0149</v>
      </c>
      <c r="M9" s="76">
        <v>0.0149</v>
      </c>
      <c r="N9" s="76">
        <v>0.0149</v>
      </c>
      <c r="O9" s="76">
        <v>0.0149</v>
      </c>
      <c r="P9" s="74">
        <f>SUM(D9:O9)</f>
        <v>0.1788</v>
      </c>
    </row>
    <row r="10" spans="1:16" ht="15">
      <c r="A10" s="8">
        <v>3</v>
      </c>
      <c r="B10" s="15" t="s">
        <v>18</v>
      </c>
      <c r="C10" s="68" t="s">
        <v>6</v>
      </c>
      <c r="D10" s="72">
        <f aca="true" t="shared" si="1" ref="D10:P10">IF(D6=0,0,D7/D6*100)</f>
        <v>1.4576394385930609</v>
      </c>
      <c r="E10" s="72">
        <f t="shared" si="1"/>
        <v>1.6131225038758246</v>
      </c>
      <c r="F10" s="72">
        <f t="shared" si="1"/>
        <v>1.5123004930560957</v>
      </c>
      <c r="G10" s="72">
        <f t="shared" si="1"/>
        <v>1.6131225038758246</v>
      </c>
      <c r="H10" s="72">
        <f t="shared" si="1"/>
        <v>1.6131225038758246</v>
      </c>
      <c r="I10" s="72">
        <f t="shared" si="1"/>
        <v>1.5123023473835853</v>
      </c>
      <c r="J10" s="72">
        <f t="shared" si="1"/>
        <v>1.209840691136984</v>
      </c>
      <c r="K10" s="72">
        <f t="shared" si="1"/>
        <v>1.209840691136984</v>
      </c>
      <c r="L10" s="72">
        <f t="shared" si="1"/>
        <v>1.5510777701372018</v>
      </c>
      <c r="M10" s="72">
        <f t="shared" si="1"/>
        <v>1.5510777701372018</v>
      </c>
      <c r="N10" s="72">
        <f t="shared" si="1"/>
        <v>1.4576394385930609</v>
      </c>
      <c r="O10" s="72">
        <f t="shared" si="1"/>
        <v>1.4674551923883001</v>
      </c>
      <c r="P10" s="72">
        <f t="shared" si="1"/>
        <v>1.4672968347315714</v>
      </c>
    </row>
    <row r="11" spans="1:16" ht="15">
      <c r="A11" s="8">
        <v>4</v>
      </c>
      <c r="B11" s="15" t="s">
        <v>19</v>
      </c>
      <c r="C11" s="67" t="s">
        <v>12</v>
      </c>
      <c r="D11" s="72">
        <f aca="true" t="shared" si="2" ref="D11:O11">D6-D7</f>
        <v>1.0073006626262626</v>
      </c>
      <c r="E11" s="72">
        <f t="shared" si="2"/>
        <v>0.9087744242424243</v>
      </c>
      <c r="F11" s="72">
        <f t="shared" si="2"/>
        <v>0.9703539272727272</v>
      </c>
      <c r="G11" s="72">
        <f t="shared" si="2"/>
        <v>0.9087744242424243</v>
      </c>
      <c r="H11" s="72">
        <f t="shared" si="2"/>
        <v>0.9087744242424243</v>
      </c>
      <c r="I11" s="72">
        <f t="shared" si="2"/>
        <v>0.9703527191919192</v>
      </c>
      <c r="J11" s="72">
        <f t="shared" si="2"/>
        <v>1.2166671070707071</v>
      </c>
      <c r="K11" s="72">
        <f t="shared" si="2"/>
        <v>1.2166671070707071</v>
      </c>
      <c r="L11" s="72">
        <f t="shared" si="2"/>
        <v>0.9457223676767677</v>
      </c>
      <c r="M11" s="72">
        <f t="shared" si="2"/>
        <v>0.9457223676767677</v>
      </c>
      <c r="N11" s="72">
        <f t="shared" si="2"/>
        <v>1.0073006626262626</v>
      </c>
      <c r="O11" s="72">
        <f t="shared" si="2"/>
        <v>1.0004632</v>
      </c>
      <c r="P11" s="74">
        <f>SUM(D11:O11)</f>
        <v>12.006873393939394</v>
      </c>
    </row>
    <row r="12" spans="1:16" ht="15">
      <c r="A12" s="8" t="s">
        <v>21</v>
      </c>
      <c r="B12" s="18" t="s">
        <v>20</v>
      </c>
      <c r="C12" s="67" t="s">
        <v>12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4">
        <f>SUM(D12:O12)</f>
        <v>0</v>
      </c>
    </row>
    <row r="13" spans="1:16" ht="15">
      <c r="A13" s="8" t="s">
        <v>23</v>
      </c>
      <c r="B13" s="18" t="s">
        <v>22</v>
      </c>
      <c r="C13" s="67" t="s">
        <v>12</v>
      </c>
      <c r="D13" s="73">
        <f aca="true" t="shared" si="3" ref="D13:O13">D11-D12</f>
        <v>1.0073006626262626</v>
      </c>
      <c r="E13" s="73">
        <f t="shared" si="3"/>
        <v>0.9087744242424243</v>
      </c>
      <c r="F13" s="73">
        <f t="shared" si="3"/>
        <v>0.9703539272727272</v>
      </c>
      <c r="G13" s="73">
        <f t="shared" si="3"/>
        <v>0.9087744242424243</v>
      </c>
      <c r="H13" s="73">
        <f t="shared" si="3"/>
        <v>0.9087744242424243</v>
      </c>
      <c r="I13" s="73">
        <f t="shared" si="3"/>
        <v>0.9703527191919192</v>
      </c>
      <c r="J13" s="73">
        <f t="shared" si="3"/>
        <v>1.2166671070707071</v>
      </c>
      <c r="K13" s="73">
        <f t="shared" si="3"/>
        <v>1.2166671070707071</v>
      </c>
      <c r="L13" s="73">
        <f t="shared" si="3"/>
        <v>0.9457223676767677</v>
      </c>
      <c r="M13" s="73">
        <f t="shared" si="3"/>
        <v>0.9457223676767677</v>
      </c>
      <c r="N13" s="73">
        <f t="shared" si="3"/>
        <v>1.0073006626262626</v>
      </c>
      <c r="O13" s="73">
        <f t="shared" si="3"/>
        <v>1.0004632</v>
      </c>
      <c r="P13" s="74">
        <f>SUM(D13:O13)</f>
        <v>12.006873393939394</v>
      </c>
    </row>
    <row r="14" spans="1:16" ht="15">
      <c r="A14" s="4"/>
      <c r="B14" s="5" t="s">
        <v>24</v>
      </c>
      <c r="C14" s="1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0"/>
    </row>
    <row r="15" spans="1:16" ht="15">
      <c r="A15" s="8" t="s">
        <v>25</v>
      </c>
      <c r="B15" s="9" t="s">
        <v>11</v>
      </c>
      <c r="C15" s="67" t="s">
        <v>26</v>
      </c>
      <c r="D15" s="71">
        <v>1.8471555555555554</v>
      </c>
      <c r="E15" s="71">
        <v>1.8471555555555554</v>
      </c>
      <c r="F15" s="71">
        <v>1.8471555555555554</v>
      </c>
      <c r="G15" s="71">
        <v>1.7241729292929293</v>
      </c>
      <c r="H15" s="71">
        <v>1.7241729292929293</v>
      </c>
      <c r="I15" s="71">
        <v>1.8471555555555554</v>
      </c>
      <c r="J15" s="71">
        <v>2.2167074747474746</v>
      </c>
      <c r="K15" s="71">
        <v>2.2167074747474746</v>
      </c>
      <c r="L15" s="71">
        <v>1.7241729292929293</v>
      </c>
      <c r="M15" s="71">
        <v>1.7241729292929293</v>
      </c>
      <c r="N15" s="71">
        <v>1.8471555555555554</v>
      </c>
      <c r="O15" s="71">
        <v>1.8471555555555554</v>
      </c>
      <c r="P15" s="74">
        <f>SUM(D15:O15)/12</f>
        <v>1.8677533333333336</v>
      </c>
    </row>
    <row r="16" spans="1:16" ht="15">
      <c r="A16" s="8" t="s">
        <v>27</v>
      </c>
      <c r="B16" s="9" t="s">
        <v>13</v>
      </c>
      <c r="C16" s="67" t="s">
        <v>26</v>
      </c>
      <c r="D16" s="72">
        <f aca="true" t="shared" si="4" ref="D16:P16">SUM(D17:D18)</f>
        <v>0.0329</v>
      </c>
      <c r="E16" s="72">
        <f t="shared" si="4"/>
        <v>0.0329</v>
      </c>
      <c r="F16" s="72">
        <f t="shared" si="4"/>
        <v>0.0329</v>
      </c>
      <c r="G16" s="72">
        <f t="shared" si="4"/>
        <v>0.0307</v>
      </c>
      <c r="H16" s="72">
        <f t="shared" si="4"/>
        <v>0.0307</v>
      </c>
      <c r="I16" s="72">
        <f t="shared" si="4"/>
        <v>0.0329</v>
      </c>
      <c r="J16" s="72">
        <f t="shared" si="4"/>
        <v>0.0395</v>
      </c>
      <c r="K16" s="72">
        <f t="shared" si="4"/>
        <v>0.0395</v>
      </c>
      <c r="L16" s="72">
        <f t="shared" si="4"/>
        <v>0.0307</v>
      </c>
      <c r="M16" s="72">
        <f t="shared" si="4"/>
        <v>0.0307</v>
      </c>
      <c r="N16" s="72">
        <f t="shared" si="4"/>
        <v>0.0329</v>
      </c>
      <c r="O16" s="72">
        <f t="shared" si="4"/>
        <v>0.0329</v>
      </c>
      <c r="P16" s="72">
        <f t="shared" si="4"/>
        <v>0.03326666666666667</v>
      </c>
    </row>
    <row r="17" spans="1:16" ht="15">
      <c r="A17" s="8" t="s">
        <v>28</v>
      </c>
      <c r="B17" s="13" t="s">
        <v>14</v>
      </c>
      <c r="C17" s="67" t="s">
        <v>26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4">
        <f>SUM(D17:O17)/12</f>
        <v>0</v>
      </c>
    </row>
    <row r="18" spans="1:16" ht="15">
      <c r="A18" s="8" t="s">
        <v>29</v>
      </c>
      <c r="B18" s="13" t="s">
        <v>16</v>
      </c>
      <c r="C18" s="67" t="s">
        <v>26</v>
      </c>
      <c r="D18" s="76">
        <v>0.0329</v>
      </c>
      <c r="E18" s="76">
        <v>0.0329</v>
      </c>
      <c r="F18" s="76">
        <v>0.0329</v>
      </c>
      <c r="G18" s="76">
        <v>0.0307</v>
      </c>
      <c r="H18" s="76">
        <v>0.0307</v>
      </c>
      <c r="I18" s="76">
        <v>0.0329</v>
      </c>
      <c r="J18" s="76">
        <v>0.0395</v>
      </c>
      <c r="K18" s="76">
        <v>0.0395</v>
      </c>
      <c r="L18" s="76">
        <v>0.0307</v>
      </c>
      <c r="M18" s="76">
        <v>0.0307</v>
      </c>
      <c r="N18" s="76">
        <v>0.0329</v>
      </c>
      <c r="O18" s="76">
        <v>0.0329</v>
      </c>
      <c r="P18" s="74">
        <f>SUM(D18:O18)/12</f>
        <v>0.03326666666666667</v>
      </c>
    </row>
    <row r="19" spans="1:16" ht="15">
      <c r="A19" s="8" t="s">
        <v>30</v>
      </c>
      <c r="B19" s="15" t="s">
        <v>18</v>
      </c>
      <c r="C19" s="68" t="s">
        <v>6</v>
      </c>
      <c r="D19" s="72">
        <f aca="true" t="shared" si="5" ref="D19:P19">IF(D15=0,0,D16/D15*100)</f>
        <v>1.7811169124900748</v>
      </c>
      <c r="E19" s="72">
        <f t="shared" si="5"/>
        <v>1.7811169124900748</v>
      </c>
      <c r="F19" s="72">
        <f t="shared" si="5"/>
        <v>1.7811169124900748</v>
      </c>
      <c r="G19" s="72">
        <f t="shared" si="5"/>
        <v>1.7805638563522654</v>
      </c>
      <c r="H19" s="72">
        <f t="shared" si="5"/>
        <v>1.7805638563522654</v>
      </c>
      <c r="I19" s="72">
        <f t="shared" si="5"/>
        <v>1.7811169124900748</v>
      </c>
      <c r="J19" s="72">
        <f t="shared" si="5"/>
        <v>1.78192208263744</v>
      </c>
      <c r="K19" s="72">
        <f t="shared" si="5"/>
        <v>1.78192208263744</v>
      </c>
      <c r="L19" s="72">
        <f t="shared" si="5"/>
        <v>1.7805638563522654</v>
      </c>
      <c r="M19" s="72">
        <f t="shared" si="5"/>
        <v>1.7805638563522654</v>
      </c>
      <c r="N19" s="72">
        <f t="shared" si="5"/>
        <v>1.7811169124900748</v>
      </c>
      <c r="O19" s="72">
        <f t="shared" si="5"/>
        <v>1.7811169124900748</v>
      </c>
      <c r="P19" s="72">
        <f t="shared" si="5"/>
        <v>1.78110599900772</v>
      </c>
    </row>
    <row r="20" spans="1:16" ht="15">
      <c r="A20" s="8" t="s">
        <v>31</v>
      </c>
      <c r="B20" s="15" t="s">
        <v>32</v>
      </c>
      <c r="C20" s="67" t="s">
        <v>26</v>
      </c>
      <c r="D20" s="72">
        <f aca="true" t="shared" si="6" ref="D20:O20">D15-D16</f>
        <v>1.8142555555555555</v>
      </c>
      <c r="E20" s="72">
        <f t="shared" si="6"/>
        <v>1.8142555555555555</v>
      </c>
      <c r="F20" s="72">
        <f t="shared" si="6"/>
        <v>1.8142555555555555</v>
      </c>
      <c r="G20" s="72">
        <f t="shared" si="6"/>
        <v>1.6934729292929294</v>
      </c>
      <c r="H20" s="72">
        <f t="shared" si="6"/>
        <v>1.6934729292929294</v>
      </c>
      <c r="I20" s="72">
        <f t="shared" si="6"/>
        <v>1.8142555555555555</v>
      </c>
      <c r="J20" s="72">
        <f t="shared" si="6"/>
        <v>2.177207474747475</v>
      </c>
      <c r="K20" s="72">
        <f t="shared" si="6"/>
        <v>2.177207474747475</v>
      </c>
      <c r="L20" s="72">
        <f t="shared" si="6"/>
        <v>1.6934729292929294</v>
      </c>
      <c r="M20" s="72">
        <f t="shared" si="6"/>
        <v>1.6934729292929294</v>
      </c>
      <c r="N20" s="72">
        <f t="shared" si="6"/>
        <v>1.8142555555555555</v>
      </c>
      <c r="O20" s="72">
        <f t="shared" si="6"/>
        <v>1.8142555555555555</v>
      </c>
      <c r="P20" s="74">
        <f>SUM(D20:O20)/12</f>
        <v>1.8344866666666666</v>
      </c>
    </row>
    <row r="21" spans="1:16" ht="15">
      <c r="A21" s="8" t="s">
        <v>33</v>
      </c>
      <c r="B21" s="18" t="s">
        <v>20</v>
      </c>
      <c r="C21" s="67" t="s">
        <v>26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4">
        <f>SUM(D21:O21)/12</f>
        <v>0</v>
      </c>
    </row>
    <row r="22" spans="1:16" ht="15">
      <c r="A22" s="8" t="s">
        <v>34</v>
      </c>
      <c r="B22" s="18" t="s">
        <v>22</v>
      </c>
      <c r="C22" s="67" t="s">
        <v>26</v>
      </c>
      <c r="D22" s="73">
        <f aca="true" t="shared" si="7" ref="D22:O22">D20-D21</f>
        <v>1.8142555555555555</v>
      </c>
      <c r="E22" s="73">
        <f t="shared" si="7"/>
        <v>1.8142555555555555</v>
      </c>
      <c r="F22" s="73">
        <f t="shared" si="7"/>
        <v>1.8142555555555555</v>
      </c>
      <c r="G22" s="73">
        <f t="shared" si="7"/>
        <v>1.6934729292929294</v>
      </c>
      <c r="H22" s="73">
        <f t="shared" si="7"/>
        <v>1.6934729292929294</v>
      </c>
      <c r="I22" s="73">
        <f t="shared" si="7"/>
        <v>1.8142555555555555</v>
      </c>
      <c r="J22" s="73">
        <f t="shared" si="7"/>
        <v>2.177207474747475</v>
      </c>
      <c r="K22" s="73">
        <f t="shared" si="7"/>
        <v>2.177207474747475</v>
      </c>
      <c r="L22" s="73">
        <f t="shared" si="7"/>
        <v>1.6934729292929294</v>
      </c>
      <c r="M22" s="73">
        <f t="shared" si="7"/>
        <v>1.6934729292929294</v>
      </c>
      <c r="N22" s="73">
        <f t="shared" si="7"/>
        <v>1.8142555555555555</v>
      </c>
      <c r="O22" s="73">
        <f t="shared" si="7"/>
        <v>1.8142555555555555</v>
      </c>
      <c r="P22" s="74">
        <f>SUM(D22:O22)/12</f>
        <v>1.8344866666666666</v>
      </c>
    </row>
    <row r="23" spans="1:16" ht="15">
      <c r="A23" s="8" t="s">
        <v>35</v>
      </c>
      <c r="B23" s="9" t="s">
        <v>36</v>
      </c>
      <c r="C23" s="68" t="s">
        <v>26</v>
      </c>
      <c r="D23" s="72">
        <f aca="true" t="shared" si="8" ref="D23:P23">SUM(D24:D25)</f>
        <v>0</v>
      </c>
      <c r="E23" s="72">
        <f t="shared" si="8"/>
        <v>0</v>
      </c>
      <c r="F23" s="72">
        <f t="shared" si="8"/>
        <v>0</v>
      </c>
      <c r="G23" s="72">
        <f t="shared" si="8"/>
        <v>0</v>
      </c>
      <c r="H23" s="72">
        <f t="shared" si="8"/>
        <v>0</v>
      </c>
      <c r="I23" s="72">
        <f t="shared" si="8"/>
        <v>0</v>
      </c>
      <c r="J23" s="72">
        <f t="shared" si="8"/>
        <v>0</v>
      </c>
      <c r="K23" s="72">
        <f t="shared" si="8"/>
        <v>0</v>
      </c>
      <c r="L23" s="72">
        <f t="shared" si="8"/>
        <v>0</v>
      </c>
      <c r="M23" s="72">
        <f t="shared" si="8"/>
        <v>0</v>
      </c>
      <c r="N23" s="72">
        <f t="shared" si="8"/>
        <v>0</v>
      </c>
      <c r="O23" s="72">
        <f t="shared" si="8"/>
        <v>0</v>
      </c>
      <c r="P23" s="72">
        <f t="shared" si="8"/>
        <v>0</v>
      </c>
    </row>
    <row r="24" spans="1:16" ht="15">
      <c r="A24" s="8" t="s">
        <v>37</v>
      </c>
      <c r="B24" s="13" t="s">
        <v>14</v>
      </c>
      <c r="C24" s="68" t="s">
        <v>26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4">
        <f>SUM(D24:O24)/12</f>
        <v>0</v>
      </c>
    </row>
    <row r="25" spans="1:16" ht="15">
      <c r="A25" s="8" t="s">
        <v>39</v>
      </c>
      <c r="B25" s="13" t="s">
        <v>38</v>
      </c>
      <c r="C25" s="68" t="s">
        <v>26</v>
      </c>
      <c r="D25" s="72">
        <f>'[3]Субабоненты'!E6</f>
        <v>0</v>
      </c>
      <c r="E25" s="72">
        <f>'[3]Субабоненты'!F6</f>
        <v>0</v>
      </c>
      <c r="F25" s="72">
        <f>'[3]Субабоненты'!G6</f>
        <v>0</v>
      </c>
      <c r="G25" s="72">
        <f>'[3]Субабоненты'!H6</f>
        <v>0</v>
      </c>
      <c r="H25" s="72">
        <f>'[3]Субабоненты'!I6</f>
        <v>0</v>
      </c>
      <c r="I25" s="72">
        <f>'[3]Субабоненты'!J6</f>
        <v>0</v>
      </c>
      <c r="J25" s="72">
        <f>'[3]Субабоненты'!K6</f>
        <v>0</v>
      </c>
      <c r="K25" s="72">
        <f>'[3]Субабоненты'!L6</f>
        <v>0</v>
      </c>
      <c r="L25" s="72">
        <f>'[3]Субабоненты'!M6</f>
        <v>0</v>
      </c>
      <c r="M25" s="72">
        <f>'[3]Субабоненты'!N6</f>
        <v>0</v>
      </c>
      <c r="N25" s="72">
        <f>'[3]Субабоненты'!O6</f>
        <v>0</v>
      </c>
      <c r="O25" s="72">
        <f>'[3]Субабоненты'!P6</f>
        <v>0</v>
      </c>
      <c r="P25" s="72">
        <f>'[3]Субабоненты'!Q6</f>
        <v>0</v>
      </c>
    </row>
    <row r="26" spans="1:16" ht="15">
      <c r="A26" s="8" t="s">
        <v>40</v>
      </c>
      <c r="B26" s="9" t="s">
        <v>41</v>
      </c>
      <c r="C26" s="68" t="s">
        <v>42</v>
      </c>
      <c r="D26" s="72">
        <f aca="true" t="shared" si="9" ref="D26:P26">SUM(D27:D28)</f>
        <v>0</v>
      </c>
      <c r="E26" s="72">
        <f t="shared" si="9"/>
        <v>0</v>
      </c>
      <c r="F26" s="72">
        <f t="shared" si="9"/>
        <v>0</v>
      </c>
      <c r="G26" s="72">
        <f t="shared" si="9"/>
        <v>0</v>
      </c>
      <c r="H26" s="72">
        <f t="shared" si="9"/>
        <v>0</v>
      </c>
      <c r="I26" s="72">
        <f t="shared" si="9"/>
        <v>0</v>
      </c>
      <c r="J26" s="72">
        <f t="shared" si="9"/>
        <v>0</v>
      </c>
      <c r="K26" s="72">
        <f t="shared" si="9"/>
        <v>0</v>
      </c>
      <c r="L26" s="72">
        <f t="shared" si="9"/>
        <v>0</v>
      </c>
      <c r="M26" s="72">
        <f t="shared" si="9"/>
        <v>0</v>
      </c>
      <c r="N26" s="72">
        <f t="shared" si="9"/>
        <v>0</v>
      </c>
      <c r="O26" s="72">
        <f t="shared" si="9"/>
        <v>0</v>
      </c>
      <c r="P26" s="72">
        <f t="shared" si="9"/>
        <v>0</v>
      </c>
    </row>
    <row r="27" spans="1:16" ht="15">
      <c r="A27" s="8" t="s">
        <v>43</v>
      </c>
      <c r="B27" s="13" t="s">
        <v>14</v>
      </c>
      <c r="C27" s="68" t="s">
        <v>42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4">
        <f>MAX(D27:O27)</f>
        <v>0</v>
      </c>
    </row>
    <row r="28" spans="1:16" ht="15.75" thickBot="1">
      <c r="A28" s="21" t="s">
        <v>44</v>
      </c>
      <c r="B28" s="22" t="s">
        <v>38</v>
      </c>
      <c r="C28" s="77" t="s">
        <v>42</v>
      </c>
      <c r="D28" s="72">
        <f>'[3]Субабоненты'!E7</f>
        <v>0</v>
      </c>
      <c r="E28" s="72">
        <f>'[3]Субабоненты'!F7</f>
        <v>0</v>
      </c>
      <c r="F28" s="72">
        <f>'[3]Субабоненты'!G7</f>
        <v>0</v>
      </c>
      <c r="G28" s="72">
        <f>'[3]Субабоненты'!H7</f>
        <v>0</v>
      </c>
      <c r="H28" s="72">
        <f>'[3]Субабоненты'!I7</f>
        <v>0</v>
      </c>
      <c r="I28" s="72">
        <f>'[3]Субабоненты'!J7</f>
        <v>0</v>
      </c>
      <c r="J28" s="72">
        <f>'[3]Субабоненты'!K7</f>
        <v>0</v>
      </c>
      <c r="K28" s="72">
        <f>'[3]Субабоненты'!L7</f>
        <v>0</v>
      </c>
      <c r="L28" s="72">
        <f>'[3]Субабоненты'!M7</f>
        <v>0</v>
      </c>
      <c r="M28" s="72">
        <f>'[3]Субабоненты'!N7</f>
        <v>0</v>
      </c>
      <c r="N28" s="72">
        <f>'[3]Субабоненты'!O7</f>
        <v>0</v>
      </c>
      <c r="O28" s="72">
        <f>'[3]Субабоненты'!P7</f>
        <v>0</v>
      </c>
      <c r="P28" s="72">
        <f>'[3]Субабоненты'!Q7</f>
        <v>0</v>
      </c>
    </row>
    <row r="29" spans="2:8" ht="15.75" thickBot="1">
      <c r="B29" s="27"/>
      <c r="C29" s="28"/>
      <c r="D29" s="29"/>
      <c r="E29" s="30"/>
      <c r="F29" s="30"/>
      <c r="G29" s="30"/>
      <c r="H29" s="30"/>
    </row>
    <row r="30" spans="1:12" ht="15.75" thickBot="1">
      <c r="A30" s="1"/>
      <c r="B30" s="56"/>
      <c r="C30" s="1"/>
      <c r="D30" s="100"/>
      <c r="E30" s="101"/>
      <c r="F30" s="101"/>
      <c r="G30" s="101"/>
      <c r="H30" s="101"/>
      <c r="I30" s="101"/>
      <c r="J30" s="101"/>
      <c r="K30" s="101"/>
      <c r="L30" s="101"/>
    </row>
    <row r="31" spans="2:8" ht="15">
      <c r="B31" s="31"/>
      <c r="C31" s="28"/>
      <c r="D31" s="29"/>
      <c r="E31" s="30"/>
      <c r="F31" s="30"/>
      <c r="G31" s="30"/>
      <c r="H31" s="30"/>
    </row>
    <row r="32" spans="2:8" ht="15.75" thickBot="1">
      <c r="B32" s="27"/>
      <c r="C32" s="28"/>
      <c r="D32" s="29"/>
      <c r="E32" s="30"/>
      <c r="F32" s="30"/>
      <c r="G32" s="30"/>
      <c r="H32" s="30"/>
    </row>
    <row r="33" spans="2:8" ht="57" customHeight="1">
      <c r="B33" s="81" t="s">
        <v>62</v>
      </c>
      <c r="C33" s="82" t="s">
        <v>5</v>
      </c>
      <c r="D33" s="89">
        <v>339.858</v>
      </c>
      <c r="E33" s="30"/>
      <c r="F33" s="30"/>
      <c r="G33" s="30"/>
      <c r="H33" s="30"/>
    </row>
    <row r="34" spans="2:12" ht="94.5" customHeight="1">
      <c r="B34" s="83" t="s">
        <v>59</v>
      </c>
      <c r="C34" s="80"/>
      <c r="D34" s="88" t="s">
        <v>67</v>
      </c>
      <c r="E34" s="78"/>
      <c r="F34" s="78"/>
      <c r="G34" s="78"/>
      <c r="H34" s="78"/>
      <c r="I34" s="78"/>
      <c r="J34" s="78"/>
      <c r="K34" s="78"/>
      <c r="L34" s="78"/>
    </row>
    <row r="35" spans="2:8" ht="117" customHeight="1">
      <c r="B35" s="83" t="s">
        <v>61</v>
      </c>
      <c r="C35" s="80"/>
      <c r="D35" s="84" t="s">
        <v>71</v>
      </c>
      <c r="E35" s="30"/>
      <c r="F35" s="30"/>
      <c r="G35" s="30"/>
      <c r="H35" s="30"/>
    </row>
    <row r="36" spans="2:8" ht="51" customHeight="1">
      <c r="B36" s="83" t="s">
        <v>70</v>
      </c>
      <c r="C36" s="80" t="s">
        <v>6</v>
      </c>
      <c r="D36" s="84"/>
      <c r="E36" s="30"/>
      <c r="F36" s="30"/>
      <c r="G36" s="30"/>
      <c r="H36" s="30"/>
    </row>
    <row r="37" spans="2:8" ht="96" customHeight="1" thickBot="1">
      <c r="B37" s="85" t="s">
        <v>0</v>
      </c>
      <c r="C37" s="86"/>
      <c r="D37" s="87" t="s">
        <v>58</v>
      </c>
      <c r="E37" s="30"/>
      <c r="F37" s="30"/>
      <c r="G37" s="30"/>
      <c r="H37" s="30"/>
    </row>
    <row r="38" spans="2:8" ht="39" customHeight="1">
      <c r="B38" s="33"/>
      <c r="C38" s="28"/>
      <c r="D38" s="29"/>
      <c r="E38" s="30"/>
      <c r="F38" s="30"/>
      <c r="G38" s="30"/>
      <c r="H38" s="30"/>
    </row>
    <row r="39" spans="2:8" ht="15">
      <c r="B39" s="33"/>
      <c r="C39" s="28"/>
      <c r="D39" s="29"/>
      <c r="E39" s="30"/>
      <c r="F39" s="30"/>
      <c r="G39" s="30"/>
      <c r="H39" s="30"/>
    </row>
    <row r="40" spans="2:8" ht="15">
      <c r="B40" s="31"/>
      <c r="C40" s="28"/>
      <c r="D40" s="29"/>
      <c r="E40" s="30"/>
      <c r="F40" s="30"/>
      <c r="G40" s="30"/>
      <c r="H40" s="30"/>
    </row>
    <row r="41" spans="2:8" ht="15">
      <c r="B41" s="32"/>
      <c r="C41" s="28"/>
      <c r="D41" s="29"/>
      <c r="E41" s="30"/>
      <c r="F41" s="30"/>
      <c r="G41" s="30"/>
      <c r="H41" s="30"/>
    </row>
    <row r="42" spans="2:8" ht="15">
      <c r="B42" s="32"/>
      <c r="C42" s="28"/>
      <c r="D42" s="29"/>
      <c r="E42" s="30"/>
      <c r="F42" s="30"/>
      <c r="G42" s="30"/>
      <c r="H42" s="30"/>
    </row>
    <row r="43" spans="2:8" ht="15">
      <c r="B43" s="32"/>
      <c r="C43" s="28"/>
      <c r="D43" s="29"/>
      <c r="E43" s="30"/>
      <c r="F43" s="30"/>
      <c r="G43" s="30"/>
      <c r="H43" s="30"/>
    </row>
    <row r="44" spans="2:8" ht="15">
      <c r="B44" s="31"/>
      <c r="C44" s="28"/>
      <c r="D44" s="29"/>
      <c r="E44" s="30"/>
      <c r="F44" s="30"/>
      <c r="G44" s="30"/>
      <c r="H44" s="30"/>
    </row>
    <row r="45" spans="2:8" ht="15">
      <c r="B45" s="27"/>
      <c r="C45" s="28"/>
      <c r="D45" s="29"/>
      <c r="E45" s="30"/>
      <c r="F45" s="30"/>
      <c r="G45" s="30"/>
      <c r="H45" s="30"/>
    </row>
    <row r="46" spans="2:8" ht="15">
      <c r="B46" s="32"/>
      <c r="C46" s="28"/>
      <c r="D46" s="29"/>
      <c r="E46" s="30"/>
      <c r="F46" s="30"/>
      <c r="G46" s="30"/>
      <c r="H46" s="30"/>
    </row>
    <row r="47" spans="2:8" ht="15">
      <c r="B47" s="34"/>
      <c r="C47" s="28"/>
      <c r="D47" s="29"/>
      <c r="E47" s="35"/>
      <c r="F47" s="35"/>
      <c r="G47" s="35"/>
      <c r="H47" s="35"/>
    </row>
    <row r="48" spans="2:8" ht="15">
      <c r="B48" s="37"/>
      <c r="C48" s="37"/>
      <c r="D48" s="37"/>
      <c r="E48" s="37"/>
      <c r="F48" s="37"/>
      <c r="G48" s="37"/>
      <c r="H48" s="37"/>
    </row>
    <row r="49" spans="2:8" ht="15">
      <c r="B49" s="27"/>
      <c r="C49" s="28"/>
      <c r="D49" s="29"/>
      <c r="E49" s="30"/>
      <c r="F49" s="30"/>
      <c r="G49" s="30"/>
      <c r="H49" s="30"/>
    </row>
    <row r="50" spans="2:8" ht="15">
      <c r="B50" s="27"/>
      <c r="C50" s="28"/>
      <c r="D50" s="29"/>
      <c r="E50" s="30"/>
      <c r="F50" s="30"/>
      <c r="G50" s="30"/>
      <c r="H50" s="30"/>
    </row>
    <row r="51" spans="2:8" ht="15">
      <c r="B51" s="37"/>
      <c r="C51" s="37"/>
      <c r="D51" s="37"/>
      <c r="E51" s="37"/>
      <c r="F51" s="37"/>
      <c r="G51" s="37"/>
      <c r="H51" s="37"/>
    </row>
    <row r="52" spans="2:8" ht="15">
      <c r="B52" s="27"/>
      <c r="C52" s="28"/>
      <c r="D52" s="29"/>
      <c r="E52" s="30"/>
      <c r="F52" s="30"/>
      <c r="G52" s="30"/>
      <c r="H52" s="30"/>
    </row>
    <row r="53" spans="1:8" ht="15">
      <c r="A53" s="26"/>
      <c r="B53" s="27"/>
      <c r="C53" s="28"/>
      <c r="D53" s="29"/>
      <c r="E53" s="30"/>
      <c r="F53" s="30"/>
      <c r="G53" s="30"/>
      <c r="H53" s="30"/>
    </row>
    <row r="54" spans="1:8" ht="15">
      <c r="A54" s="26"/>
      <c r="B54" s="27"/>
      <c r="C54" s="28"/>
      <c r="D54" s="29"/>
      <c r="E54" s="30"/>
      <c r="F54" s="30"/>
      <c r="G54" s="30"/>
      <c r="H54" s="30"/>
    </row>
    <row r="55" spans="1:8" ht="15">
      <c r="A55" s="26"/>
      <c r="B55" s="27"/>
      <c r="C55" s="28"/>
      <c r="D55" s="29"/>
      <c r="E55" s="30"/>
      <c r="F55" s="30"/>
      <c r="G55" s="30"/>
      <c r="H55" s="30"/>
    </row>
    <row r="56" spans="1:8" ht="15">
      <c r="A56" s="26"/>
      <c r="B56" s="26"/>
      <c r="C56" s="26"/>
      <c r="D56" s="26"/>
      <c r="E56" s="26"/>
      <c r="F56" s="26"/>
      <c r="G56" s="26"/>
      <c r="H56" s="26"/>
    </row>
    <row r="57" spans="1:8" ht="15">
      <c r="A57" s="26"/>
      <c r="B57" s="38"/>
      <c r="C57" s="39"/>
      <c r="D57" s="99"/>
      <c r="E57" s="99"/>
      <c r="F57" s="99"/>
      <c r="G57" s="99"/>
      <c r="H57" s="99"/>
    </row>
    <row r="58" spans="1:8" ht="15">
      <c r="A58" s="26"/>
      <c r="B58" s="40"/>
      <c r="C58" s="26"/>
      <c r="D58" s="42"/>
      <c r="E58" s="42"/>
      <c r="F58" s="42"/>
      <c r="G58" s="42"/>
      <c r="H58" s="42"/>
    </row>
    <row r="59" spans="1:8" ht="15">
      <c r="A59" s="26"/>
      <c r="B59" s="38"/>
      <c r="C59" s="26"/>
      <c r="D59" s="42"/>
      <c r="E59" s="42"/>
      <c r="F59" s="42"/>
      <c r="G59" s="42"/>
      <c r="H59" s="42"/>
    </row>
    <row r="60" spans="1:8" ht="15">
      <c r="A60" s="26"/>
      <c r="B60" s="38"/>
      <c r="C60" s="39"/>
      <c r="D60" s="43"/>
      <c r="E60" s="43"/>
      <c r="F60" s="43"/>
      <c r="G60" s="43"/>
      <c r="H60" s="43"/>
    </row>
    <row r="61" spans="1:8" ht="15">
      <c r="A61" s="26"/>
      <c r="B61" s="41"/>
      <c r="C61" s="26"/>
      <c r="D61" s="44"/>
      <c r="E61" s="44"/>
      <c r="F61" s="44"/>
      <c r="G61" s="44"/>
      <c r="H61" s="44"/>
    </row>
    <row r="62" spans="1:8" ht="15">
      <c r="A62" s="26"/>
      <c r="B62" s="26"/>
      <c r="C62" s="26"/>
      <c r="D62" s="26"/>
      <c r="E62" s="26"/>
      <c r="F62" s="26"/>
      <c r="G62" s="26"/>
      <c r="H62" s="26"/>
    </row>
    <row r="63" spans="1:8" ht="15">
      <c r="A63" s="26"/>
      <c r="B63" s="40"/>
      <c r="C63" s="40"/>
      <c r="D63" s="40"/>
      <c r="E63" s="40"/>
      <c r="F63" s="40"/>
      <c r="G63" s="40"/>
      <c r="H63" s="40"/>
    </row>
    <row r="64" spans="1:8" ht="15">
      <c r="A64" s="26"/>
      <c r="B64" s="26"/>
      <c r="C64" s="26"/>
      <c r="D64" s="26"/>
      <c r="E64" s="26"/>
      <c r="F64" s="26"/>
      <c r="G64" s="26"/>
      <c r="H64" s="26"/>
    </row>
  </sheetData>
  <sheetProtection/>
  <mergeCells count="3">
    <mergeCell ref="A1:P1"/>
    <mergeCell ref="D57:H57"/>
    <mergeCell ref="D30:L30"/>
  </mergeCells>
  <dataValidations count="1">
    <dataValidation type="decimal" allowBlank="1" showInputMessage="1" showErrorMessage="1" sqref="D6:P28">
      <formula1>0</formula1>
      <formula2>1000000000000000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Q42"/>
  <sheetViews>
    <sheetView tabSelected="1" zoomScale="90" zoomScaleNormal="90" zoomScalePageLayoutView="0" workbookViewId="0" topLeftCell="A1">
      <selection activeCell="D40" sqref="D40:H40"/>
    </sheetView>
  </sheetViews>
  <sheetFormatPr defaultColWidth="9.140625" defaultRowHeight="15"/>
  <cols>
    <col min="2" max="2" width="45.7109375" style="0" customWidth="1"/>
    <col min="4" max="4" width="12.140625" style="0" customWidth="1"/>
    <col min="5" max="5" width="12.00390625" style="0" customWidth="1"/>
    <col min="7" max="7" width="10.421875" style="0" customWidth="1"/>
    <col min="8" max="8" width="10.57421875" style="0" customWidth="1"/>
    <col min="12" max="12" width="10.421875" style="0" customWidth="1"/>
    <col min="17" max="17" width="10.421875" style="0" bestFit="1" customWidth="1"/>
  </cols>
  <sheetData>
    <row r="2" spans="2:8" ht="30" customHeight="1">
      <c r="B2" s="36"/>
      <c r="C2" s="36"/>
      <c r="D2" s="36"/>
      <c r="E2" s="36"/>
      <c r="F2" s="36"/>
      <c r="G2" s="36"/>
      <c r="H2" s="36"/>
    </row>
    <row r="3" spans="1:16" ht="15.75">
      <c r="A3" s="98" t="s">
        <v>57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5" spans="1:16" ht="22.5">
      <c r="A5" s="45" t="s">
        <v>7</v>
      </c>
      <c r="B5" s="46" t="s">
        <v>8</v>
      </c>
      <c r="C5" s="47" t="s">
        <v>9</v>
      </c>
      <c r="D5" s="52" t="s">
        <v>45</v>
      </c>
      <c r="E5" s="52" t="s">
        <v>46</v>
      </c>
      <c r="F5" s="52" t="s">
        <v>47</v>
      </c>
      <c r="G5" s="52" t="s">
        <v>48</v>
      </c>
      <c r="H5" s="52" t="s">
        <v>49</v>
      </c>
      <c r="I5" s="52" t="s">
        <v>50</v>
      </c>
      <c r="J5" s="52" t="s">
        <v>51</v>
      </c>
      <c r="K5" s="52" t="s">
        <v>52</v>
      </c>
      <c r="L5" s="52" t="s">
        <v>53</v>
      </c>
      <c r="M5" s="52" t="s">
        <v>54</v>
      </c>
      <c r="N5" s="52" t="s">
        <v>55</v>
      </c>
      <c r="O5" s="52" t="s">
        <v>56</v>
      </c>
      <c r="P5" s="53" t="s">
        <v>69</v>
      </c>
    </row>
    <row r="6" spans="1:16" ht="1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</row>
    <row r="7" spans="1:16" ht="15">
      <c r="A7" s="48"/>
      <c r="B7" s="49" t="s">
        <v>10</v>
      </c>
      <c r="C7" s="50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</row>
    <row r="8" spans="1:16" ht="15">
      <c r="A8" s="8">
        <v>1</v>
      </c>
      <c r="B8" s="9" t="s">
        <v>11</v>
      </c>
      <c r="C8" s="67" t="s">
        <v>12</v>
      </c>
      <c r="D8" s="71">
        <v>6.934512729480329</v>
      </c>
      <c r="E8" s="71">
        <v>7.3503075403592</v>
      </c>
      <c r="F8" s="71">
        <v>6.5458897674125875</v>
      </c>
      <c r="G8" s="71">
        <v>5.728775665094917</v>
      </c>
      <c r="H8" s="71">
        <v>5.274265262961285</v>
      </c>
      <c r="I8" s="71">
        <v>5.248906132992981</v>
      </c>
      <c r="J8" s="71">
        <v>5.938406606982543</v>
      </c>
      <c r="K8" s="71">
        <v>6.3296373929580625</v>
      </c>
      <c r="L8" s="71">
        <v>6.237361126098348</v>
      </c>
      <c r="M8" s="71">
        <v>6.807576554523728</v>
      </c>
      <c r="N8" s="71">
        <v>6.4511676695178055</v>
      </c>
      <c r="O8" s="71">
        <v>7.236499538818565</v>
      </c>
      <c r="P8" s="71">
        <v>76.08330598720035</v>
      </c>
    </row>
    <row r="9" spans="1:17" ht="15">
      <c r="A9" s="8">
        <v>2</v>
      </c>
      <c r="B9" s="9" t="s">
        <v>13</v>
      </c>
      <c r="C9" s="67" t="s">
        <v>12</v>
      </c>
      <c r="D9" s="72">
        <f>0.477763656266642</f>
        <v>0.477763656266642</v>
      </c>
      <c r="E9" s="72">
        <f>0.506410463454358</f>
        <v>0.506410463454358</v>
      </c>
      <c r="F9" s="72">
        <f>0.450988894360541</f>
        <v>0.450988894360541</v>
      </c>
      <c r="G9" s="72">
        <f>0.394692592610212</f>
        <v>0.394692592610212</v>
      </c>
      <c r="H9" s="72">
        <f>0.363378416689612</f>
        <v>0.363378416689612</v>
      </c>
      <c r="I9" s="72">
        <f>0.361631261391751</f>
        <v>0.361631261391751</v>
      </c>
      <c r="J9" s="72">
        <f>0.409135430797973</f>
        <v>0.409135430797973</v>
      </c>
      <c r="K9" s="72">
        <f>0.436089862643935</f>
        <v>0.436089862643935</v>
      </c>
      <c r="L9" s="72">
        <f>0.429732350824235</f>
        <v>0.429732350824235</v>
      </c>
      <c r="M9" s="72">
        <f>0.469018198088744</f>
        <v>0.469018198088744</v>
      </c>
      <c r="N9" s="72">
        <f>0.444462873342934</f>
        <v>0.444462873342934</v>
      </c>
      <c r="O9" s="72">
        <f>0.498569490476213</f>
        <v>0.498569490476213</v>
      </c>
      <c r="P9" s="72">
        <v>5.24</v>
      </c>
      <c r="Q9" s="75">
        <f>D9+E9+F9+G9+H9+I9+J9+K9+L9+M9+N9+O9</f>
        <v>5.24187349094715</v>
      </c>
    </row>
    <row r="10" spans="1:16" ht="15">
      <c r="A10" s="8" t="s">
        <v>15</v>
      </c>
      <c r="B10" s="13" t="s">
        <v>14</v>
      </c>
      <c r="C10" s="67" t="s">
        <v>12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4">
        <v>0</v>
      </c>
    </row>
    <row r="11" spans="1:16" ht="22.5">
      <c r="A11" s="8" t="s">
        <v>17</v>
      </c>
      <c r="B11" s="13" t="s">
        <v>16</v>
      </c>
      <c r="C11" s="67" t="s">
        <v>12</v>
      </c>
      <c r="D11" s="73">
        <v>0.4777636562666416</v>
      </c>
      <c r="E11" s="73">
        <v>0.5064104634543577</v>
      </c>
      <c r="F11" s="73">
        <v>0.4509888943605414</v>
      </c>
      <c r="G11" s="73">
        <v>0.394692592610212</v>
      </c>
      <c r="H11" s="73">
        <v>0.36337841668961224</v>
      </c>
      <c r="I11" s="73">
        <v>0.36163126139175095</v>
      </c>
      <c r="J11" s="73">
        <v>0.4091354307979728</v>
      </c>
      <c r="K11" s="73">
        <v>0.4360898626439352</v>
      </c>
      <c r="L11" s="73">
        <v>0.4297323508242349</v>
      </c>
      <c r="M11" s="73">
        <v>0.4690181980887441</v>
      </c>
      <c r="N11" s="73">
        <v>0.44446287334293355</v>
      </c>
      <c r="O11" s="73">
        <v>0.49856949047621335</v>
      </c>
      <c r="P11" s="74">
        <v>5.24187349094715</v>
      </c>
    </row>
    <row r="12" spans="1:16" ht="15">
      <c r="A12" s="8">
        <v>3</v>
      </c>
      <c r="B12" s="15" t="s">
        <v>18</v>
      </c>
      <c r="C12" s="68" t="s">
        <v>6</v>
      </c>
      <c r="D12" s="73">
        <v>6.889650000000001</v>
      </c>
      <c r="E12" s="73">
        <v>6.889650000000001</v>
      </c>
      <c r="F12" s="73">
        <v>6.889650000000001</v>
      </c>
      <c r="G12" s="73">
        <v>6.889650000000001</v>
      </c>
      <c r="H12" s="72">
        <v>6.889650000000001</v>
      </c>
      <c r="I12" s="72">
        <v>6.889650000000001</v>
      </c>
      <c r="J12" s="73">
        <v>6.889650000000001</v>
      </c>
      <c r="K12" s="73">
        <v>6.88965</v>
      </c>
      <c r="L12" s="73">
        <v>6.889650000000001</v>
      </c>
      <c r="M12" s="73">
        <v>6.889650000000001</v>
      </c>
      <c r="N12" s="73">
        <v>6.889650000000001</v>
      </c>
      <c r="O12" s="73">
        <v>6.889650000000001</v>
      </c>
      <c r="P12" s="73">
        <v>6.889650000000001</v>
      </c>
    </row>
    <row r="13" spans="1:16" ht="15">
      <c r="A13" s="8">
        <v>4</v>
      </c>
      <c r="B13" s="15" t="s">
        <v>19</v>
      </c>
      <c r="C13" s="67" t="s">
        <v>12</v>
      </c>
      <c r="D13" s="73">
        <f>D14+D15</f>
        <v>6.45674907321369</v>
      </c>
      <c r="E13" s="73">
        <f aca="true" t="shared" si="0" ref="E13:P13">E14+E15</f>
        <v>6.84389707690484</v>
      </c>
      <c r="F13" s="73">
        <f t="shared" si="0"/>
        <v>6.09490087305205</v>
      </c>
      <c r="G13" s="73">
        <f t="shared" si="0"/>
        <v>5.33408307248471</v>
      </c>
      <c r="H13" s="73">
        <f t="shared" si="0"/>
        <v>4.91088684627167</v>
      </c>
      <c r="I13" s="73">
        <f t="shared" si="0"/>
        <v>4.88727487160123</v>
      </c>
      <c r="J13" s="73">
        <f t="shared" si="0"/>
        <v>5.52927117618457</v>
      </c>
      <c r="K13" s="73">
        <f t="shared" si="0"/>
        <v>5.89354753031413</v>
      </c>
      <c r="L13" s="73">
        <f t="shared" si="0"/>
        <v>5.80762877527411</v>
      </c>
      <c r="M13" s="73">
        <f t="shared" si="0"/>
        <v>6.33855835643498</v>
      </c>
      <c r="N13" s="73">
        <f t="shared" si="0"/>
        <v>6.00670479617487</v>
      </c>
      <c r="O13" s="73">
        <f t="shared" si="0"/>
        <v>6.73793004834235</v>
      </c>
      <c r="P13" s="73">
        <f t="shared" si="0"/>
        <v>70.84</v>
      </c>
    </row>
    <row r="14" spans="1:16" ht="15">
      <c r="A14" s="8" t="s">
        <v>21</v>
      </c>
      <c r="B14" s="18" t="s">
        <v>20</v>
      </c>
      <c r="C14" s="67" t="s">
        <v>12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4">
        <v>0</v>
      </c>
    </row>
    <row r="15" spans="1:16" ht="22.5">
      <c r="A15" s="8" t="s">
        <v>23</v>
      </c>
      <c r="B15" s="18" t="s">
        <v>22</v>
      </c>
      <c r="C15" s="67" t="s">
        <v>12</v>
      </c>
      <c r="D15" s="71">
        <f>6.45674907321369</f>
        <v>6.45674907321369</v>
      </c>
      <c r="E15" s="71">
        <f>6.84389707690484</f>
        <v>6.84389707690484</v>
      </c>
      <c r="F15" s="71">
        <f>6.09490087305205</f>
        <v>6.09490087305205</v>
      </c>
      <c r="G15" s="71">
        <f>5.33408307248471</f>
        <v>5.33408307248471</v>
      </c>
      <c r="H15" s="73">
        <f>4.91088684627167</f>
        <v>4.91088684627167</v>
      </c>
      <c r="I15" s="73">
        <f>4.88727487160123</f>
        <v>4.88727487160123</v>
      </c>
      <c r="J15" s="71">
        <f>5.52927117618457</f>
        <v>5.52927117618457</v>
      </c>
      <c r="K15" s="71">
        <f>5.89354753031413</f>
        <v>5.89354753031413</v>
      </c>
      <c r="L15" s="71">
        <f>5.80762877527411</f>
        <v>5.80762877527411</v>
      </c>
      <c r="M15" s="71">
        <f>6.33855835643498</f>
        <v>6.33855835643498</v>
      </c>
      <c r="N15" s="71">
        <f>6.00670479617487</f>
        <v>6.00670479617487</v>
      </c>
      <c r="O15" s="71">
        <f>6.73793004834235</f>
        <v>6.73793004834235</v>
      </c>
      <c r="P15" s="74">
        <v>70.84</v>
      </c>
    </row>
    <row r="16" spans="1:16" ht="15">
      <c r="A16" s="4"/>
      <c r="B16" s="5" t="s">
        <v>24</v>
      </c>
      <c r="C16" s="19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5"/>
    </row>
    <row r="17" spans="1:16" ht="15">
      <c r="A17" s="8" t="s">
        <v>25</v>
      </c>
      <c r="B17" s="9" t="s">
        <v>11</v>
      </c>
      <c r="C17" s="8" t="s">
        <v>26</v>
      </c>
      <c r="D17" s="63">
        <v>14.25</v>
      </c>
      <c r="E17" s="63">
        <v>15.2</v>
      </c>
      <c r="F17" s="63">
        <v>13.43</v>
      </c>
      <c r="G17" s="63">
        <v>11.65</v>
      </c>
      <c r="H17" s="63">
        <v>10.86</v>
      </c>
      <c r="I17" s="63">
        <v>10.69</v>
      </c>
      <c r="J17" s="63">
        <v>12.12</v>
      </c>
      <c r="K17" s="63">
        <v>12.96</v>
      </c>
      <c r="L17" s="63">
        <v>12.73</v>
      </c>
      <c r="M17" s="63">
        <v>13.83</v>
      </c>
      <c r="N17" s="63">
        <v>13.27</v>
      </c>
      <c r="O17" s="63">
        <v>14.89</v>
      </c>
      <c r="P17" s="64">
        <v>12.99</v>
      </c>
    </row>
    <row r="18" spans="1:16" ht="15">
      <c r="A18" s="8" t="s">
        <v>27</v>
      </c>
      <c r="B18" s="9" t="s">
        <v>13</v>
      </c>
      <c r="C18" s="8" t="s">
        <v>26</v>
      </c>
      <c r="D18" s="65">
        <v>0.97</v>
      </c>
      <c r="E18" s="65">
        <v>1.04</v>
      </c>
      <c r="F18" s="65">
        <v>0.93</v>
      </c>
      <c r="G18" s="65">
        <v>0.81</v>
      </c>
      <c r="H18" s="65">
        <v>0.75</v>
      </c>
      <c r="I18" s="65">
        <v>0.74</v>
      </c>
      <c r="J18" s="65">
        <v>0.84</v>
      </c>
      <c r="K18" s="65">
        <v>0.9</v>
      </c>
      <c r="L18" s="65">
        <v>0.88</v>
      </c>
      <c r="M18" s="65">
        <v>0.96</v>
      </c>
      <c r="N18" s="65">
        <v>0.91</v>
      </c>
      <c r="O18" s="65">
        <v>1.02</v>
      </c>
      <c r="P18" s="65">
        <v>0.8958333333333334</v>
      </c>
    </row>
    <row r="19" spans="1:16" ht="15">
      <c r="A19" s="8" t="s">
        <v>28</v>
      </c>
      <c r="B19" s="13" t="s">
        <v>14</v>
      </c>
      <c r="C19" s="8" t="s">
        <v>26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4">
        <v>0</v>
      </c>
    </row>
    <row r="20" spans="1:16" ht="22.5">
      <c r="A20" s="8" t="s">
        <v>29</v>
      </c>
      <c r="B20" s="13" t="s">
        <v>16</v>
      </c>
      <c r="C20" s="8" t="s">
        <v>26</v>
      </c>
      <c r="D20" s="66">
        <v>0.97</v>
      </c>
      <c r="E20" s="66">
        <v>1.04</v>
      </c>
      <c r="F20" s="66">
        <v>0.93</v>
      </c>
      <c r="G20" s="66">
        <v>0.81</v>
      </c>
      <c r="H20" s="66">
        <v>0.75</v>
      </c>
      <c r="I20" s="66">
        <v>0.74</v>
      </c>
      <c r="J20" s="66">
        <v>0.84</v>
      </c>
      <c r="K20" s="66">
        <v>0.9</v>
      </c>
      <c r="L20" s="66">
        <v>0.88</v>
      </c>
      <c r="M20" s="66">
        <v>0.96</v>
      </c>
      <c r="N20" s="66">
        <v>0.91</v>
      </c>
      <c r="O20" s="66">
        <v>1.02</v>
      </c>
      <c r="P20" s="64">
        <v>0.8958333333333334</v>
      </c>
    </row>
    <row r="21" spans="1:16" ht="15">
      <c r="A21" s="8" t="s">
        <v>30</v>
      </c>
      <c r="B21" s="15" t="s">
        <v>18</v>
      </c>
      <c r="C21" s="16" t="s">
        <v>6</v>
      </c>
      <c r="D21" s="65">
        <v>6.807017543859649</v>
      </c>
      <c r="E21" s="65">
        <v>6.842105263157896</v>
      </c>
      <c r="F21" s="65">
        <v>6.924795234549516</v>
      </c>
      <c r="G21" s="65">
        <v>6.9527896995708165</v>
      </c>
      <c r="H21" s="65">
        <v>6.906077348066299</v>
      </c>
      <c r="I21" s="65">
        <v>6.922357343311507</v>
      </c>
      <c r="J21" s="65">
        <v>6.9306930693069315</v>
      </c>
      <c r="K21" s="65">
        <v>6.944444444444445</v>
      </c>
      <c r="L21" s="65">
        <v>6.912804399057344</v>
      </c>
      <c r="M21" s="65">
        <v>6.941431670281996</v>
      </c>
      <c r="N21" s="65">
        <v>6.857573474001508</v>
      </c>
      <c r="O21" s="65">
        <v>6.850235057085293</v>
      </c>
      <c r="P21" s="65">
        <v>6.896330510649218</v>
      </c>
    </row>
    <row r="22" spans="1:16" ht="15">
      <c r="A22" s="8" t="s">
        <v>31</v>
      </c>
      <c r="B22" s="15" t="s">
        <v>32</v>
      </c>
      <c r="C22" s="8" t="s">
        <v>26</v>
      </c>
      <c r="D22" s="65">
        <v>13.28</v>
      </c>
      <c r="E22" s="65">
        <v>14.16</v>
      </c>
      <c r="F22" s="65">
        <v>12.5</v>
      </c>
      <c r="G22" s="65">
        <v>10.84</v>
      </c>
      <c r="H22" s="65">
        <v>10.11</v>
      </c>
      <c r="I22" s="65">
        <v>9.95</v>
      </c>
      <c r="J22" s="65">
        <v>11.28</v>
      </c>
      <c r="K22" s="65">
        <v>12.06</v>
      </c>
      <c r="L22" s="65">
        <v>11.85</v>
      </c>
      <c r="M22" s="65">
        <v>12.870000000000001</v>
      </c>
      <c r="N22" s="65">
        <v>12.36</v>
      </c>
      <c r="O22" s="65">
        <v>13.870000000000001</v>
      </c>
      <c r="P22" s="64">
        <v>12.094166666666666</v>
      </c>
    </row>
    <row r="23" spans="1:16" ht="15">
      <c r="A23" s="8" t="s">
        <v>33</v>
      </c>
      <c r="B23" s="18" t="s">
        <v>20</v>
      </c>
      <c r="C23" s="8" t="s">
        <v>26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4">
        <v>0</v>
      </c>
    </row>
    <row r="24" spans="1:16" ht="22.5">
      <c r="A24" s="8" t="s">
        <v>34</v>
      </c>
      <c r="B24" s="18" t="s">
        <v>22</v>
      </c>
      <c r="C24" s="8" t="s">
        <v>26</v>
      </c>
      <c r="D24" s="66">
        <v>13.28</v>
      </c>
      <c r="E24" s="66">
        <v>14.16</v>
      </c>
      <c r="F24" s="66">
        <v>12.5</v>
      </c>
      <c r="G24" s="66">
        <v>10.84</v>
      </c>
      <c r="H24" s="66">
        <v>10.11</v>
      </c>
      <c r="I24" s="66">
        <v>9.95</v>
      </c>
      <c r="J24" s="66">
        <v>11.28</v>
      </c>
      <c r="K24" s="66">
        <v>12.06</v>
      </c>
      <c r="L24" s="66">
        <v>11.85</v>
      </c>
      <c r="M24" s="66">
        <v>12.870000000000001</v>
      </c>
      <c r="N24" s="66">
        <v>12.36</v>
      </c>
      <c r="O24" s="66">
        <v>13.870000000000001</v>
      </c>
      <c r="P24" s="64">
        <v>12.094166666666666</v>
      </c>
    </row>
    <row r="25" spans="1:16" ht="15">
      <c r="A25" s="8" t="s">
        <v>35</v>
      </c>
      <c r="B25" s="9" t="s">
        <v>36</v>
      </c>
      <c r="C25" s="16" t="s">
        <v>26</v>
      </c>
      <c r="D25" s="65">
        <v>13.28</v>
      </c>
      <c r="E25" s="65">
        <v>14.159999999999998</v>
      </c>
      <c r="F25" s="65">
        <v>12.5</v>
      </c>
      <c r="G25" s="65">
        <v>10.84</v>
      </c>
      <c r="H25" s="65">
        <v>10.11</v>
      </c>
      <c r="I25" s="65">
        <v>9.95</v>
      </c>
      <c r="J25" s="65">
        <v>11.279999999999998</v>
      </c>
      <c r="K25" s="65">
        <v>12.06</v>
      </c>
      <c r="L25" s="65">
        <v>11.85</v>
      </c>
      <c r="M25" s="65">
        <v>12.870000000000001</v>
      </c>
      <c r="N25" s="65">
        <v>12.36</v>
      </c>
      <c r="O25" s="65">
        <v>13.870000000000001</v>
      </c>
      <c r="P25" s="65">
        <v>12.09416666666667</v>
      </c>
    </row>
    <row r="26" spans="1:16" ht="15">
      <c r="A26" s="8" t="s">
        <v>37</v>
      </c>
      <c r="B26" s="13" t="s">
        <v>14</v>
      </c>
      <c r="C26" s="16" t="s">
        <v>26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4">
        <v>0</v>
      </c>
    </row>
    <row r="27" spans="1:16" ht="15">
      <c r="A27" s="8" t="s">
        <v>39</v>
      </c>
      <c r="B27" s="13" t="s">
        <v>38</v>
      </c>
      <c r="C27" s="16" t="s">
        <v>26</v>
      </c>
      <c r="D27" s="65">
        <v>13.28</v>
      </c>
      <c r="E27" s="65">
        <v>14.159999999999998</v>
      </c>
      <c r="F27" s="65">
        <v>12.5</v>
      </c>
      <c r="G27" s="65">
        <v>10.84</v>
      </c>
      <c r="H27" s="65">
        <v>10.11</v>
      </c>
      <c r="I27" s="65">
        <v>9.95</v>
      </c>
      <c r="J27" s="65">
        <v>11.279999999999998</v>
      </c>
      <c r="K27" s="65">
        <v>12.06</v>
      </c>
      <c r="L27" s="65">
        <v>11.85</v>
      </c>
      <c r="M27" s="65">
        <v>12.870000000000001</v>
      </c>
      <c r="N27" s="65">
        <v>12.36</v>
      </c>
      <c r="O27" s="65">
        <v>13.870000000000001</v>
      </c>
      <c r="P27" s="65">
        <v>12.09416666666667</v>
      </c>
    </row>
    <row r="28" spans="1:16" ht="15">
      <c r="A28" s="8" t="s">
        <v>40</v>
      </c>
      <c r="B28" s="9" t="s">
        <v>41</v>
      </c>
      <c r="C28" s="16" t="s">
        <v>42</v>
      </c>
      <c r="D28" s="65">
        <v>59.300999999999995</v>
      </c>
      <c r="E28" s="65">
        <v>59.300999999999995</v>
      </c>
      <c r="F28" s="65">
        <v>59.300999999999995</v>
      </c>
      <c r="G28" s="65">
        <v>59.300999999999995</v>
      </c>
      <c r="H28" s="65">
        <v>59.300999999999995</v>
      </c>
      <c r="I28" s="65">
        <v>59.300999999999995</v>
      </c>
      <c r="J28" s="65">
        <v>59.300999999999995</v>
      </c>
      <c r="K28" s="65">
        <v>59.300999999999995</v>
      </c>
      <c r="L28" s="65">
        <v>59.300999999999995</v>
      </c>
      <c r="M28" s="65">
        <v>59.300999999999995</v>
      </c>
      <c r="N28" s="65">
        <v>59.300999999999995</v>
      </c>
      <c r="O28" s="65">
        <v>59.300999999999995</v>
      </c>
      <c r="P28" s="65">
        <v>59.300999999999995</v>
      </c>
    </row>
    <row r="29" spans="1:16" ht="15">
      <c r="A29" s="8" t="s">
        <v>43</v>
      </c>
      <c r="B29" s="13" t="s">
        <v>14</v>
      </c>
      <c r="C29" s="16" t="s">
        <v>42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4">
        <v>0</v>
      </c>
    </row>
    <row r="30" spans="1:16" ht="15.75" thickBot="1">
      <c r="A30" s="21" t="s">
        <v>44</v>
      </c>
      <c r="B30" s="22" t="s">
        <v>38</v>
      </c>
      <c r="C30" s="23" t="s">
        <v>42</v>
      </c>
      <c r="D30" s="65">
        <v>59.300999999999995</v>
      </c>
      <c r="E30" s="65">
        <v>59.300999999999995</v>
      </c>
      <c r="F30" s="65">
        <v>59.300999999999995</v>
      </c>
      <c r="G30" s="65">
        <v>59.300999999999995</v>
      </c>
      <c r="H30" s="65">
        <v>59.300999999999995</v>
      </c>
      <c r="I30" s="65">
        <v>59.300999999999995</v>
      </c>
      <c r="J30" s="65">
        <v>59.300999999999995</v>
      </c>
      <c r="K30" s="65">
        <v>59.300999999999995</v>
      </c>
      <c r="L30" s="65">
        <v>59.300999999999995</v>
      </c>
      <c r="M30" s="65">
        <v>59.300999999999995</v>
      </c>
      <c r="N30" s="65">
        <v>59.300999999999995</v>
      </c>
      <c r="O30" s="65">
        <v>59.300999999999995</v>
      </c>
      <c r="P30" s="65">
        <v>59.300999999999995</v>
      </c>
    </row>
    <row r="31" spans="2:8" ht="15.75" thickBot="1">
      <c r="B31" s="27"/>
      <c r="C31" s="28"/>
      <c r="D31" s="29"/>
      <c r="E31" s="30"/>
      <c r="F31" s="30"/>
      <c r="G31" s="30"/>
      <c r="H31" s="30"/>
    </row>
    <row r="32" spans="1:3" ht="15.75" thickBot="1">
      <c r="A32" s="1"/>
      <c r="B32" s="56"/>
      <c r="C32" s="1"/>
    </row>
    <row r="33" spans="2:8" ht="15">
      <c r="B33" s="27"/>
      <c r="C33" s="28"/>
      <c r="D33" s="29"/>
      <c r="E33" s="30"/>
      <c r="F33" s="30"/>
      <c r="G33" s="30"/>
      <c r="H33" s="30"/>
    </row>
    <row r="34" spans="2:8" ht="15">
      <c r="B34" s="27"/>
      <c r="C34" s="28"/>
      <c r="D34" s="29"/>
      <c r="E34" s="30"/>
      <c r="F34" s="30"/>
      <c r="G34" s="30"/>
      <c r="H34" s="30"/>
    </row>
    <row r="35" spans="2:8" ht="15">
      <c r="B35" s="27"/>
      <c r="C35" s="28"/>
      <c r="D35" s="29"/>
      <c r="E35" s="30"/>
      <c r="F35" s="30"/>
      <c r="G35" s="30"/>
      <c r="H35" s="30"/>
    </row>
    <row r="36" spans="2:8" ht="15">
      <c r="B36" s="27"/>
      <c r="C36" s="28"/>
      <c r="D36" s="29"/>
      <c r="E36" s="30"/>
      <c r="F36" s="30"/>
      <c r="G36" s="30"/>
      <c r="H36" s="30"/>
    </row>
    <row r="37" ht="15.75" thickBot="1"/>
    <row r="38" spans="2:8" ht="30.75" thickBot="1">
      <c r="B38" s="90" t="s">
        <v>62</v>
      </c>
      <c r="C38" s="3" t="s">
        <v>5</v>
      </c>
      <c r="D38" s="105">
        <v>9709.5615</v>
      </c>
      <c r="E38" s="106"/>
      <c r="F38" s="106"/>
      <c r="G38" s="106"/>
      <c r="H38" s="107"/>
    </row>
    <row r="39" spans="2:11" ht="90" customHeight="1" thickBot="1">
      <c r="B39" s="92" t="s">
        <v>59</v>
      </c>
      <c r="C39" s="1"/>
      <c r="D39" s="108" t="s">
        <v>72</v>
      </c>
      <c r="E39" s="109"/>
      <c r="F39" s="109"/>
      <c r="G39" s="109"/>
      <c r="H39" s="110"/>
      <c r="I39" s="79"/>
      <c r="J39" s="79"/>
      <c r="K39" s="79"/>
    </row>
    <row r="40" spans="2:8" ht="92.25" customHeight="1" thickBot="1">
      <c r="B40" s="94" t="s">
        <v>61</v>
      </c>
      <c r="C40" s="2"/>
      <c r="D40" s="111" t="s">
        <v>73</v>
      </c>
      <c r="E40" s="112"/>
      <c r="F40" s="112"/>
      <c r="G40" s="112"/>
      <c r="H40" s="113"/>
    </row>
    <row r="41" spans="2:8" ht="54" customHeight="1" thickBot="1">
      <c r="B41" s="96" t="s">
        <v>64</v>
      </c>
      <c r="C41" s="3" t="s">
        <v>6</v>
      </c>
      <c r="D41" s="114">
        <v>0.0689</v>
      </c>
      <c r="E41" s="115"/>
      <c r="F41" s="115"/>
      <c r="G41" s="115"/>
      <c r="H41" s="116"/>
    </row>
    <row r="42" spans="2:8" ht="105.75" thickBot="1">
      <c r="B42" s="97" t="s">
        <v>0</v>
      </c>
      <c r="C42" s="1"/>
      <c r="D42" s="102" t="s">
        <v>1</v>
      </c>
      <c r="E42" s="103"/>
      <c r="F42" s="103"/>
      <c r="G42" s="103"/>
      <c r="H42" s="104"/>
    </row>
  </sheetData>
  <sheetProtection/>
  <mergeCells count="6">
    <mergeCell ref="D42:H42"/>
    <mergeCell ref="A3:P3"/>
    <mergeCell ref="D38:H38"/>
    <mergeCell ref="D39:H39"/>
    <mergeCell ref="D40:H40"/>
    <mergeCell ref="D41:H41"/>
  </mergeCells>
  <dataValidations count="1">
    <dataValidation type="decimal" allowBlank="1" showInputMessage="1" showErrorMessage="1" sqref="D8:P30">
      <formula1>0</formula1>
      <formula2>1000000000000000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39"/>
  <sheetViews>
    <sheetView zoomScale="90" zoomScaleNormal="90" zoomScalePageLayoutView="0" workbookViewId="0" topLeftCell="A1">
      <selection activeCell="D39" sqref="D39:H39"/>
    </sheetView>
  </sheetViews>
  <sheetFormatPr defaultColWidth="9.140625" defaultRowHeight="15"/>
  <cols>
    <col min="2" max="2" width="45.7109375" style="0" customWidth="1"/>
    <col min="4" max="4" width="12.7109375" style="0" customWidth="1"/>
    <col min="7" max="7" width="11.140625" style="0" customWidth="1"/>
    <col min="12" max="12" width="10.00390625" style="0" customWidth="1"/>
  </cols>
  <sheetData>
    <row r="1" spans="1:9" ht="15">
      <c r="A1" s="62"/>
      <c r="B1" s="62"/>
      <c r="C1" s="62"/>
      <c r="D1" s="62"/>
      <c r="E1" s="62"/>
      <c r="F1" s="62"/>
      <c r="G1" s="62"/>
      <c r="H1" s="62"/>
      <c r="I1" s="62"/>
    </row>
    <row r="2" spans="1:16" ht="30.75" customHeight="1">
      <c r="A2" s="98" t="s">
        <v>57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4" spans="1:16" ht="22.5">
      <c r="A4" s="45" t="s">
        <v>7</v>
      </c>
      <c r="B4" s="46" t="s">
        <v>8</v>
      </c>
      <c r="C4" s="47" t="s">
        <v>9</v>
      </c>
      <c r="D4" s="52" t="s">
        <v>45</v>
      </c>
      <c r="E4" s="52" t="s">
        <v>46</v>
      </c>
      <c r="F4" s="52" t="s">
        <v>47</v>
      </c>
      <c r="G4" s="52" t="s">
        <v>48</v>
      </c>
      <c r="H4" s="52" t="s">
        <v>49</v>
      </c>
      <c r="I4" s="52" t="s">
        <v>50</v>
      </c>
      <c r="J4" s="52" t="s">
        <v>51</v>
      </c>
      <c r="K4" s="52" t="s">
        <v>52</v>
      </c>
      <c r="L4" s="52" t="s">
        <v>53</v>
      </c>
      <c r="M4" s="52" t="s">
        <v>54</v>
      </c>
      <c r="N4" s="52" t="s">
        <v>55</v>
      </c>
      <c r="O4" s="52" t="s">
        <v>56</v>
      </c>
      <c r="P4" s="53" t="s">
        <v>69</v>
      </c>
    </row>
    <row r="5" spans="1:16" ht="15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  <c r="H5" s="51">
        <v>8</v>
      </c>
      <c r="I5" s="51">
        <v>9</v>
      </c>
      <c r="J5" s="51">
        <v>10</v>
      </c>
      <c r="K5" s="51">
        <v>11</v>
      </c>
      <c r="L5" s="51">
        <v>12</v>
      </c>
      <c r="M5" s="51">
        <v>13</v>
      </c>
      <c r="N5" s="51">
        <v>14</v>
      </c>
      <c r="O5" s="51">
        <v>15</v>
      </c>
      <c r="P5" s="51">
        <v>16</v>
      </c>
    </row>
    <row r="6" spans="1:16" ht="15">
      <c r="A6" s="48"/>
      <c r="B6" s="49" t="s">
        <v>10</v>
      </c>
      <c r="C6" s="50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</row>
    <row r="7" spans="1:16" ht="15">
      <c r="A7" s="8">
        <v>1</v>
      </c>
      <c r="B7" s="9" t="s">
        <v>11</v>
      </c>
      <c r="C7" s="8" t="s">
        <v>12</v>
      </c>
      <c r="D7" s="63">
        <v>45.613034614561215</v>
      </c>
      <c r="E7" s="63">
        <v>45.13124034735219</v>
      </c>
      <c r="F7" s="63">
        <v>43.16837118118583</v>
      </c>
      <c r="G7" s="63">
        <v>35.67015003532042</v>
      </c>
      <c r="H7" s="63">
        <v>32.868437277129836</v>
      </c>
      <c r="I7" s="63">
        <v>32.82185396557845</v>
      </c>
      <c r="J7" s="63">
        <v>33.501045889843276</v>
      </c>
      <c r="K7" s="63">
        <v>33.21951368670187</v>
      </c>
      <c r="L7" s="63">
        <v>33.11136415604108</v>
      </c>
      <c r="M7" s="63">
        <v>37.55753400602032</v>
      </c>
      <c r="N7" s="63">
        <v>39.89439107841839</v>
      </c>
      <c r="O7" s="63">
        <v>46.91172673088309</v>
      </c>
      <c r="P7" s="64">
        <f>SUM(D7:O7)</f>
        <v>459.4686629690359</v>
      </c>
    </row>
    <row r="8" spans="1:16" ht="15">
      <c r="A8" s="8">
        <v>2</v>
      </c>
      <c r="B8" s="9" t="s">
        <v>13</v>
      </c>
      <c r="C8" s="8" t="s">
        <v>12</v>
      </c>
      <c r="D8" s="65">
        <f aca="true" t="shared" si="0" ref="D8:O8">SUM(D9:D10)</f>
        <v>1.2645346145612208</v>
      </c>
      <c r="E8" s="65">
        <f t="shared" si="0"/>
        <v>1.257840347352193</v>
      </c>
      <c r="F8" s="65">
        <f t="shared" si="0"/>
        <v>1.1934711811858278</v>
      </c>
      <c r="G8" s="65">
        <f t="shared" si="0"/>
        <v>0.9645500353204213</v>
      </c>
      <c r="H8" s="65">
        <f t="shared" si="0"/>
        <v>0.8699372771298322</v>
      </c>
      <c r="I8" s="65">
        <f t="shared" si="0"/>
        <v>0.8615539655784481</v>
      </c>
      <c r="J8" s="65">
        <f t="shared" si="0"/>
        <v>0.8762458898432754</v>
      </c>
      <c r="K8" s="65">
        <f t="shared" si="0"/>
        <v>0.8691136867018727</v>
      </c>
      <c r="L8" s="65">
        <f t="shared" si="0"/>
        <v>0.8819641560410787</v>
      </c>
      <c r="M8" s="65">
        <f t="shared" si="0"/>
        <v>1.0158340060203201</v>
      </c>
      <c r="N8" s="65">
        <f t="shared" si="0"/>
        <v>1.0902910784183888</v>
      </c>
      <c r="O8" s="65">
        <f t="shared" si="0"/>
        <v>1.30302673088309</v>
      </c>
      <c r="P8" s="64">
        <f>SUM(D8:O8)</f>
        <v>12.44836296903597</v>
      </c>
    </row>
    <row r="9" spans="1:16" ht="15">
      <c r="A9" s="8" t="s">
        <v>15</v>
      </c>
      <c r="B9" s="13" t="s">
        <v>14</v>
      </c>
      <c r="C9" s="8" t="s">
        <v>12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4">
        <f>SUM(D9:O9)</f>
        <v>0</v>
      </c>
    </row>
    <row r="10" spans="1:16" ht="22.5">
      <c r="A10" s="8" t="s">
        <v>17</v>
      </c>
      <c r="B10" s="13" t="s">
        <v>16</v>
      </c>
      <c r="C10" s="8" t="s">
        <v>12</v>
      </c>
      <c r="D10" s="66">
        <v>1.2645346145612208</v>
      </c>
      <c r="E10" s="66">
        <v>1.257840347352193</v>
      </c>
      <c r="F10" s="66">
        <v>1.1934711811858278</v>
      </c>
      <c r="G10" s="66">
        <v>0.9645500353204213</v>
      </c>
      <c r="H10" s="66">
        <v>0.8699372771298322</v>
      </c>
      <c r="I10" s="66">
        <v>0.8615539655784481</v>
      </c>
      <c r="J10" s="66">
        <v>0.8762458898432754</v>
      </c>
      <c r="K10" s="66">
        <v>0.8691136867018727</v>
      </c>
      <c r="L10" s="66">
        <v>0.8819641560410787</v>
      </c>
      <c r="M10" s="66">
        <v>1.0158340060203201</v>
      </c>
      <c r="N10" s="66">
        <v>1.0902910784183888</v>
      </c>
      <c r="O10" s="66">
        <v>1.30302673088309</v>
      </c>
      <c r="P10" s="64">
        <f>SUM(D10:O10)</f>
        <v>12.44836296903597</v>
      </c>
    </row>
    <row r="11" spans="1:16" ht="15">
      <c r="A11" s="8">
        <v>3</v>
      </c>
      <c r="B11" s="15" t="s">
        <v>18</v>
      </c>
      <c r="C11" s="16" t="s">
        <v>6</v>
      </c>
      <c r="D11" s="65">
        <f aca="true" t="shared" si="1" ref="D11:P11">IF(D7=0,0,D8/D7*100)</f>
        <v>2.7723097690096217</v>
      </c>
      <c r="E11" s="65">
        <f t="shared" si="1"/>
        <v>2.7870724085383785</v>
      </c>
      <c r="F11" s="65">
        <f t="shared" si="1"/>
        <v>2.7646889343510397</v>
      </c>
      <c r="G11" s="65">
        <f t="shared" si="1"/>
        <v>2.7040818005119918</v>
      </c>
      <c r="H11" s="65">
        <f t="shared" si="1"/>
        <v>2.6467253973621148</v>
      </c>
      <c r="I11" s="65">
        <f t="shared" si="1"/>
        <v>2.6249399759135885</v>
      </c>
      <c r="J11" s="65">
        <f t="shared" si="1"/>
        <v>2.6155777127809983</v>
      </c>
      <c r="K11" s="65">
        <f t="shared" si="1"/>
        <v>2.616274563494854</v>
      </c>
      <c r="L11" s="65">
        <f t="shared" si="1"/>
        <v>2.6636297794458788</v>
      </c>
      <c r="M11" s="65">
        <f t="shared" si="1"/>
        <v>2.7047409605153687</v>
      </c>
      <c r="N11" s="65">
        <f t="shared" si="1"/>
        <v>2.7329432758486245</v>
      </c>
      <c r="O11" s="65">
        <f t="shared" si="1"/>
        <v>2.7776140886011706</v>
      </c>
      <c r="P11" s="65">
        <f t="shared" si="1"/>
        <v>2.709295317029026</v>
      </c>
    </row>
    <row r="12" spans="1:16" ht="15">
      <c r="A12" s="8">
        <v>4</v>
      </c>
      <c r="B12" s="15" t="s">
        <v>19</v>
      </c>
      <c r="C12" s="8" t="s">
        <v>12</v>
      </c>
      <c r="D12" s="65">
        <f aca="true" t="shared" si="2" ref="D12:O12">D7-D8</f>
        <v>44.348499999999994</v>
      </c>
      <c r="E12" s="65">
        <f t="shared" si="2"/>
        <v>43.8734</v>
      </c>
      <c r="F12" s="65">
        <f t="shared" si="2"/>
        <v>41.974900000000005</v>
      </c>
      <c r="G12" s="65">
        <f t="shared" si="2"/>
        <v>34.7056</v>
      </c>
      <c r="H12" s="65">
        <f t="shared" si="2"/>
        <v>31.998500000000003</v>
      </c>
      <c r="I12" s="65">
        <f t="shared" si="2"/>
        <v>31.9603</v>
      </c>
      <c r="J12" s="65">
        <f t="shared" si="2"/>
        <v>32.6248</v>
      </c>
      <c r="K12" s="65">
        <f t="shared" si="2"/>
        <v>32.3504</v>
      </c>
      <c r="L12" s="65">
        <f t="shared" si="2"/>
        <v>32.2294</v>
      </c>
      <c r="M12" s="65">
        <f t="shared" si="2"/>
        <v>36.5417</v>
      </c>
      <c r="N12" s="65">
        <f t="shared" si="2"/>
        <v>38.8041</v>
      </c>
      <c r="O12" s="65">
        <f t="shared" si="2"/>
        <v>45.6087</v>
      </c>
      <c r="P12" s="64">
        <f>SUM(D12:O12)</f>
        <v>447.02029999999996</v>
      </c>
    </row>
    <row r="13" spans="1:16" ht="15">
      <c r="A13" s="8" t="s">
        <v>21</v>
      </c>
      <c r="B13" s="18" t="s">
        <v>20</v>
      </c>
      <c r="C13" s="8" t="s">
        <v>12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4">
        <f>SUM(D13:O13)</f>
        <v>0</v>
      </c>
    </row>
    <row r="14" spans="1:16" ht="22.5">
      <c r="A14" s="8" t="s">
        <v>23</v>
      </c>
      <c r="B14" s="18" t="s">
        <v>22</v>
      </c>
      <c r="C14" s="8" t="s">
        <v>12</v>
      </c>
      <c r="D14" s="66">
        <v>44.348499999999994</v>
      </c>
      <c r="E14" s="66">
        <v>43.8734</v>
      </c>
      <c r="F14" s="66">
        <v>41.974900000000005</v>
      </c>
      <c r="G14" s="66">
        <v>34.7056</v>
      </c>
      <c r="H14" s="66">
        <v>31.998500000000003</v>
      </c>
      <c r="I14" s="66">
        <v>31.9603</v>
      </c>
      <c r="J14" s="66">
        <v>32.6248</v>
      </c>
      <c r="K14" s="66">
        <v>32.3504</v>
      </c>
      <c r="L14" s="66">
        <v>32.2294</v>
      </c>
      <c r="M14" s="66">
        <v>36.5417</v>
      </c>
      <c r="N14" s="66">
        <v>38.8041</v>
      </c>
      <c r="O14" s="66">
        <v>45.6087</v>
      </c>
      <c r="P14" s="64">
        <f>SUM(D14:O14)</f>
        <v>447.02029999999996</v>
      </c>
    </row>
    <row r="15" spans="1:16" ht="15">
      <c r="A15" s="4"/>
      <c r="B15" s="5" t="s">
        <v>24</v>
      </c>
      <c r="C15" s="1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7"/>
    </row>
    <row r="16" spans="1:16" ht="15">
      <c r="A16" s="8" t="s">
        <v>25</v>
      </c>
      <c r="B16" s="9" t="s">
        <v>11</v>
      </c>
      <c r="C16" s="8" t="s">
        <v>26</v>
      </c>
      <c r="D16" s="10">
        <v>83.35040246282936</v>
      </c>
      <c r="E16" s="10">
        <v>82.98099207830971</v>
      </c>
      <c r="F16" s="10">
        <v>79.15241584625292</v>
      </c>
      <c r="G16" s="10">
        <v>66.33472609822958</v>
      </c>
      <c r="H16" s="10">
        <v>61.52611025737312</v>
      </c>
      <c r="I16" s="10">
        <v>61.8520158685022</v>
      </c>
      <c r="J16" s="10">
        <v>62.56027663337852</v>
      </c>
      <c r="K16" s="10">
        <v>62.150639993213304</v>
      </c>
      <c r="L16" s="10">
        <v>61.89251464844731</v>
      </c>
      <c r="M16" s="10">
        <v>69.38609893441316</v>
      </c>
      <c r="N16" s="10">
        <v>73.58678015248518</v>
      </c>
      <c r="O16" s="10">
        <v>85.51737569305777</v>
      </c>
      <c r="P16" s="10">
        <v>70.85752905554101</v>
      </c>
    </row>
    <row r="17" spans="1:16" ht="15">
      <c r="A17" s="8" t="s">
        <v>27</v>
      </c>
      <c r="B17" s="9" t="s">
        <v>13</v>
      </c>
      <c r="C17" s="8" t="s">
        <v>26</v>
      </c>
      <c r="D17" s="12">
        <v>2.3107313499858577</v>
      </c>
      <c r="E17" s="12">
        <v>2.3127403345459783</v>
      </c>
      <c r="F17" s="12">
        <v>2.18831808217287</v>
      </c>
      <c r="G17" s="12">
        <v>1.7937452558416993</v>
      </c>
      <c r="H17" s="12">
        <v>1.6284271861909119</v>
      </c>
      <c r="I17" s="12">
        <v>1.623578290440733</v>
      </c>
      <c r="J17" s="12">
        <v>1.6363126526767928</v>
      </c>
      <c r="K17" s="12">
        <v>1.6260313851917019</v>
      </c>
      <c r="L17" s="12">
        <v>1.6485874514239427</v>
      </c>
      <c r="M17" s="12">
        <v>1.8767142387827818</v>
      </c>
      <c r="N17" s="12">
        <v>2.011084960090855</v>
      </c>
      <c r="O17" s="12">
        <v>2.3753426754523588</v>
      </c>
      <c r="P17" s="12">
        <v>1.9193011552330403</v>
      </c>
    </row>
    <row r="18" spans="1:16" ht="15">
      <c r="A18" s="8" t="s">
        <v>28</v>
      </c>
      <c r="B18" s="13" t="s">
        <v>14</v>
      </c>
      <c r="C18" s="8" t="s">
        <v>26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1">
        <v>0</v>
      </c>
    </row>
    <row r="19" spans="1:16" ht="22.5">
      <c r="A19" s="8" t="s">
        <v>29</v>
      </c>
      <c r="B19" s="13" t="s">
        <v>16</v>
      </c>
      <c r="C19" s="8" t="s">
        <v>26</v>
      </c>
      <c r="D19" s="14">
        <v>2.3107313499858577</v>
      </c>
      <c r="E19" s="14">
        <v>2.3127403345459783</v>
      </c>
      <c r="F19" s="14">
        <v>2.18831808217287</v>
      </c>
      <c r="G19" s="14">
        <v>1.7937452558416993</v>
      </c>
      <c r="H19" s="14">
        <v>1.6284271861909119</v>
      </c>
      <c r="I19" s="14">
        <v>1.623578290440733</v>
      </c>
      <c r="J19" s="14">
        <v>1.6363126526767928</v>
      </c>
      <c r="K19" s="14">
        <v>1.6260313851917019</v>
      </c>
      <c r="L19" s="14">
        <v>1.6485874514239427</v>
      </c>
      <c r="M19" s="14">
        <v>1.8767142387827818</v>
      </c>
      <c r="N19" s="14">
        <v>2.011084960090855</v>
      </c>
      <c r="O19" s="14">
        <v>2.3753426754523588</v>
      </c>
      <c r="P19" s="11">
        <v>1.9193011552330403</v>
      </c>
    </row>
    <row r="20" spans="1:16" ht="15">
      <c r="A20" s="8" t="s">
        <v>30</v>
      </c>
      <c r="B20" s="15" t="s">
        <v>18</v>
      </c>
      <c r="C20" s="16" t="s">
        <v>6</v>
      </c>
      <c r="D20" s="14">
        <v>2.7723097690096252</v>
      </c>
      <c r="E20" s="14">
        <v>2.7870724085383674</v>
      </c>
      <c r="F20" s="14">
        <v>2.7646889343510357</v>
      </c>
      <c r="G20" s="14">
        <v>2.7040818005119838</v>
      </c>
      <c r="H20" s="14">
        <v>2.646725397362115</v>
      </c>
      <c r="I20" s="14">
        <v>2.6249399759135925</v>
      </c>
      <c r="J20" s="14">
        <v>2.615577712781007</v>
      </c>
      <c r="K20" s="14">
        <v>2.6162745634948577</v>
      </c>
      <c r="L20" s="14">
        <v>2.6636297794458743</v>
      </c>
      <c r="M20" s="14">
        <v>2.7047409605153563</v>
      </c>
      <c r="N20" s="14">
        <v>2.7329432758486263</v>
      </c>
      <c r="O20" s="14">
        <v>2.7776140886011627</v>
      </c>
      <c r="P20" s="14">
        <v>2.70867638318098</v>
      </c>
    </row>
    <row r="21" spans="1:16" ht="15">
      <c r="A21" s="8" t="s">
        <v>31</v>
      </c>
      <c r="B21" s="15" t="s">
        <v>32</v>
      </c>
      <c r="C21" s="8" t="s">
        <v>26</v>
      </c>
      <c r="D21" s="14">
        <v>81.03967111284351</v>
      </c>
      <c r="E21" s="14">
        <v>80.66825174376373</v>
      </c>
      <c r="F21" s="14">
        <v>76.96409776408005</v>
      </c>
      <c r="G21" s="14">
        <v>64.54098084238788</v>
      </c>
      <c r="H21" s="14">
        <v>59.89768307118221</v>
      </c>
      <c r="I21" s="14">
        <v>60.22843757806147</v>
      </c>
      <c r="J21" s="14">
        <v>60.92396398070173</v>
      </c>
      <c r="K21" s="14">
        <v>60.5246086080216</v>
      </c>
      <c r="L21" s="14">
        <v>60.24392719702337</v>
      </c>
      <c r="M21" s="14">
        <v>67.50938469563037</v>
      </c>
      <c r="N21" s="14">
        <v>71.57569519239432</v>
      </c>
      <c r="O21" s="14">
        <v>83.14203301760541</v>
      </c>
      <c r="P21" s="11">
        <v>68.93822790030798</v>
      </c>
    </row>
    <row r="22" spans="1:16" ht="15">
      <c r="A22" s="8" t="s">
        <v>33</v>
      </c>
      <c r="B22" s="18" t="s">
        <v>20</v>
      </c>
      <c r="C22" s="8" t="s">
        <v>26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1">
        <v>0</v>
      </c>
    </row>
    <row r="23" spans="1:16" ht="22.5">
      <c r="A23" s="8" t="s">
        <v>34</v>
      </c>
      <c r="B23" s="18" t="s">
        <v>22</v>
      </c>
      <c r="C23" s="8" t="s">
        <v>26</v>
      </c>
      <c r="D23" s="14">
        <v>81.03967111284351</v>
      </c>
      <c r="E23" s="14">
        <v>80.66825174376373</v>
      </c>
      <c r="F23" s="14">
        <v>76.96409776408005</v>
      </c>
      <c r="G23" s="14">
        <v>64.54098084238788</v>
      </c>
      <c r="H23" s="14">
        <v>59.89768307118221</v>
      </c>
      <c r="I23" s="14">
        <v>60.22843757806147</v>
      </c>
      <c r="J23" s="14">
        <v>60.92396398070173</v>
      </c>
      <c r="K23" s="14">
        <v>60.5246086080216</v>
      </c>
      <c r="L23" s="14">
        <v>60.24392719702337</v>
      </c>
      <c r="M23" s="14">
        <v>67.50938469563037</v>
      </c>
      <c r="N23" s="14">
        <v>71.57569519239432</v>
      </c>
      <c r="O23" s="14">
        <v>83.14203301760541</v>
      </c>
      <c r="P23" s="11">
        <v>68.93822790030798</v>
      </c>
    </row>
    <row r="24" spans="1:16" ht="15">
      <c r="A24" s="8" t="s">
        <v>35</v>
      </c>
      <c r="B24" s="9" t="s">
        <v>36</v>
      </c>
      <c r="C24" s="16" t="s">
        <v>26</v>
      </c>
      <c r="D24" s="12">
        <v>81.03967111284351</v>
      </c>
      <c r="E24" s="12">
        <v>80.66825174376373</v>
      </c>
      <c r="F24" s="12">
        <v>76.96409776408005</v>
      </c>
      <c r="G24" s="12">
        <v>64.54098084238788</v>
      </c>
      <c r="H24" s="12">
        <v>59.89768307118221</v>
      </c>
      <c r="I24" s="12">
        <v>60.22843757806147</v>
      </c>
      <c r="J24" s="12">
        <v>60.92396398070173</v>
      </c>
      <c r="K24" s="12">
        <v>60.5246086080216</v>
      </c>
      <c r="L24" s="12">
        <v>60.24392719702337</v>
      </c>
      <c r="M24" s="12">
        <v>67.50938469563037</v>
      </c>
      <c r="N24" s="12">
        <v>71.57569519239432</v>
      </c>
      <c r="O24" s="12">
        <v>83.14203301760541</v>
      </c>
      <c r="P24" s="20">
        <v>68.93822790030796</v>
      </c>
    </row>
    <row r="25" spans="1:16" ht="15">
      <c r="A25" s="8" t="s">
        <v>37</v>
      </c>
      <c r="B25" s="13" t="s">
        <v>14</v>
      </c>
      <c r="C25" s="16" t="s">
        <v>26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1">
        <v>0</v>
      </c>
    </row>
    <row r="26" spans="1:16" ht="15">
      <c r="A26" s="8" t="s">
        <v>39</v>
      </c>
      <c r="B26" s="13" t="s">
        <v>38</v>
      </c>
      <c r="C26" s="16" t="s">
        <v>26</v>
      </c>
      <c r="D26" s="12">
        <v>81.03967111284351</v>
      </c>
      <c r="E26" s="12">
        <v>80.66825174376373</v>
      </c>
      <c r="F26" s="12">
        <v>76.96409776408005</v>
      </c>
      <c r="G26" s="12">
        <v>64.54098084238788</v>
      </c>
      <c r="H26" s="12">
        <v>59.89768307118221</v>
      </c>
      <c r="I26" s="12">
        <v>60.22843757806147</v>
      </c>
      <c r="J26" s="12">
        <v>60.92396398070173</v>
      </c>
      <c r="K26" s="12">
        <v>60.5246086080216</v>
      </c>
      <c r="L26" s="12">
        <v>60.24392719702337</v>
      </c>
      <c r="M26" s="12">
        <v>67.50938469563037</v>
      </c>
      <c r="N26" s="12">
        <v>71.57569519239432</v>
      </c>
      <c r="O26" s="12">
        <v>83.14203301760541</v>
      </c>
      <c r="P26" s="12">
        <v>68.93822790030796</v>
      </c>
    </row>
    <row r="27" spans="1:16" ht="15">
      <c r="A27" s="8" t="s">
        <v>40</v>
      </c>
      <c r="B27" s="9" t="s">
        <v>41</v>
      </c>
      <c r="C27" s="16" t="s">
        <v>42</v>
      </c>
      <c r="D27" s="12">
        <v>624.725</v>
      </c>
      <c r="E27" s="12">
        <v>624.725</v>
      </c>
      <c r="F27" s="12">
        <v>624.725</v>
      </c>
      <c r="G27" s="12">
        <v>624.725</v>
      </c>
      <c r="H27" s="12">
        <v>624.725</v>
      </c>
      <c r="I27" s="12">
        <v>624.725</v>
      </c>
      <c r="J27" s="12">
        <v>624.725</v>
      </c>
      <c r="K27" s="12">
        <v>624.725</v>
      </c>
      <c r="L27" s="12">
        <v>624.725</v>
      </c>
      <c r="M27" s="12">
        <v>624.725</v>
      </c>
      <c r="N27" s="12">
        <v>624.725</v>
      </c>
      <c r="O27" s="12">
        <v>624.725</v>
      </c>
      <c r="P27" s="12">
        <v>624.725</v>
      </c>
    </row>
    <row r="28" spans="1:16" ht="15">
      <c r="A28" s="8" t="s">
        <v>43</v>
      </c>
      <c r="B28" s="13" t="s">
        <v>14</v>
      </c>
      <c r="C28" s="16" t="s">
        <v>42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1">
        <v>0</v>
      </c>
    </row>
    <row r="29" spans="1:16" ht="15.75" thickBot="1">
      <c r="A29" s="21" t="s">
        <v>44</v>
      </c>
      <c r="B29" s="22" t="s">
        <v>38</v>
      </c>
      <c r="C29" s="23" t="s">
        <v>42</v>
      </c>
      <c r="D29" s="12">
        <v>624.725</v>
      </c>
      <c r="E29" s="12">
        <v>624.725</v>
      </c>
      <c r="F29" s="12">
        <v>624.725</v>
      </c>
      <c r="G29" s="12">
        <v>624.725</v>
      </c>
      <c r="H29" s="12">
        <v>624.725</v>
      </c>
      <c r="I29" s="12">
        <v>624.725</v>
      </c>
      <c r="J29" s="12">
        <v>624.725</v>
      </c>
      <c r="K29" s="12">
        <v>624.725</v>
      </c>
      <c r="L29" s="12">
        <v>624.725</v>
      </c>
      <c r="M29" s="12">
        <v>624.725</v>
      </c>
      <c r="N29" s="12">
        <v>624.725</v>
      </c>
      <c r="O29" s="12">
        <v>624.725</v>
      </c>
      <c r="P29" s="12">
        <v>624.725</v>
      </c>
    </row>
    <row r="30" spans="2:8" ht="15.75" thickBot="1">
      <c r="B30" s="27"/>
      <c r="C30" s="28"/>
      <c r="D30" s="29"/>
      <c r="E30" s="30"/>
      <c r="F30" s="30"/>
      <c r="G30" s="30"/>
      <c r="H30" s="30"/>
    </row>
    <row r="31" spans="1:3" ht="15.75" thickBot="1">
      <c r="A31" s="1"/>
      <c r="B31" s="56"/>
      <c r="C31" s="1"/>
    </row>
    <row r="32" spans="1:9" ht="15">
      <c r="A32" s="62"/>
      <c r="B32" s="62"/>
      <c r="C32" s="62"/>
      <c r="D32" s="62"/>
      <c r="E32" s="62"/>
      <c r="F32" s="62"/>
      <c r="G32" s="62"/>
      <c r="H32" s="62"/>
      <c r="I32" s="62"/>
    </row>
    <row r="33" spans="1:9" ht="15">
      <c r="A33" s="62"/>
      <c r="B33" s="62"/>
      <c r="C33" s="62"/>
      <c r="D33" s="62"/>
      <c r="E33" s="62"/>
      <c r="F33" s="62"/>
      <c r="G33" s="62"/>
      <c r="H33" s="62"/>
      <c r="I33" s="62"/>
    </row>
    <row r="34" ht="15.75" thickBot="1"/>
    <row r="35" spans="2:8" ht="30.75" thickBot="1">
      <c r="B35" s="90" t="s">
        <v>62</v>
      </c>
      <c r="C35" s="91" t="s">
        <v>5</v>
      </c>
      <c r="D35" s="118">
        <v>20433.32</v>
      </c>
      <c r="E35" s="103"/>
      <c r="F35" s="103"/>
      <c r="G35" s="103"/>
      <c r="H35" s="104"/>
    </row>
    <row r="36" spans="2:11" ht="117" customHeight="1" thickBot="1">
      <c r="B36" s="92" t="s">
        <v>59</v>
      </c>
      <c r="C36" s="93"/>
      <c r="D36" s="117" t="s">
        <v>63</v>
      </c>
      <c r="E36" s="109"/>
      <c r="F36" s="109"/>
      <c r="G36" s="109"/>
      <c r="H36" s="110"/>
      <c r="I36" s="78"/>
      <c r="J36" s="78"/>
      <c r="K36" s="78"/>
    </row>
    <row r="37" spans="2:8" ht="96" customHeight="1" thickBot="1">
      <c r="B37" s="94" t="s">
        <v>61</v>
      </c>
      <c r="C37" s="95"/>
      <c r="D37" s="111" t="s">
        <v>2</v>
      </c>
      <c r="E37" s="112"/>
      <c r="F37" s="112"/>
      <c r="G37" s="112"/>
      <c r="H37" s="113"/>
    </row>
    <row r="38" spans="2:8" ht="54.75" customHeight="1" thickBot="1">
      <c r="B38" s="96" t="s">
        <v>64</v>
      </c>
      <c r="C38" s="91" t="s">
        <v>6</v>
      </c>
      <c r="D38" s="114">
        <v>0.0271</v>
      </c>
      <c r="E38" s="115"/>
      <c r="F38" s="115"/>
      <c r="G38" s="115"/>
      <c r="H38" s="116"/>
    </row>
    <row r="39" spans="2:8" ht="105.75" thickBot="1">
      <c r="B39" s="97" t="s">
        <v>65</v>
      </c>
      <c r="C39" s="93"/>
      <c r="D39" s="102" t="s">
        <v>3</v>
      </c>
      <c r="E39" s="103"/>
      <c r="F39" s="103"/>
      <c r="G39" s="103"/>
      <c r="H39" s="104"/>
    </row>
  </sheetData>
  <sheetProtection/>
  <mergeCells count="6">
    <mergeCell ref="A2:P2"/>
    <mergeCell ref="D36:H36"/>
    <mergeCell ref="D37:H37"/>
    <mergeCell ref="D39:H39"/>
    <mergeCell ref="D38:H38"/>
    <mergeCell ref="D35:H35"/>
  </mergeCells>
  <dataValidations count="1">
    <dataValidation type="decimal" allowBlank="1" showInputMessage="1" showErrorMessage="1" sqref="D7:P29">
      <formula1>0</formula1>
      <formula2>1000000000000000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Q42"/>
  <sheetViews>
    <sheetView zoomScale="90" zoomScaleNormal="90" zoomScalePageLayoutView="0" workbookViewId="0" topLeftCell="A1">
      <selection activeCell="P5" sqref="P5"/>
    </sheetView>
  </sheetViews>
  <sheetFormatPr defaultColWidth="9.140625" defaultRowHeight="15"/>
  <cols>
    <col min="2" max="2" width="45.7109375" style="0" customWidth="1"/>
    <col min="4" max="4" width="13.00390625" style="0" customWidth="1"/>
    <col min="7" max="7" width="11.28125" style="0" customWidth="1"/>
  </cols>
  <sheetData>
    <row r="2" spans="1:16" ht="30" customHeight="1">
      <c r="A2" s="98" t="s">
        <v>57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4" spans="1:16" ht="22.5">
      <c r="A4" s="45" t="s">
        <v>7</v>
      </c>
      <c r="B4" s="46" t="s">
        <v>8</v>
      </c>
      <c r="C4" s="47" t="s">
        <v>9</v>
      </c>
      <c r="D4" s="52" t="s">
        <v>45</v>
      </c>
      <c r="E4" s="52" t="s">
        <v>46</v>
      </c>
      <c r="F4" s="52" t="s">
        <v>47</v>
      </c>
      <c r="G4" s="52" t="s">
        <v>48</v>
      </c>
      <c r="H4" s="52" t="s">
        <v>49</v>
      </c>
      <c r="I4" s="52" t="s">
        <v>50</v>
      </c>
      <c r="J4" s="52" t="s">
        <v>51</v>
      </c>
      <c r="K4" s="52" t="s">
        <v>52</v>
      </c>
      <c r="L4" s="52" t="s">
        <v>53</v>
      </c>
      <c r="M4" s="52" t="s">
        <v>54</v>
      </c>
      <c r="N4" s="52" t="s">
        <v>55</v>
      </c>
      <c r="O4" s="52" t="s">
        <v>56</v>
      </c>
      <c r="P4" s="53" t="s">
        <v>69</v>
      </c>
    </row>
    <row r="5" spans="1:16" ht="15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  <c r="H5" s="51">
        <v>8</v>
      </c>
      <c r="I5" s="51">
        <v>9</v>
      </c>
      <c r="J5" s="51">
        <v>10</v>
      </c>
      <c r="K5" s="51">
        <v>11</v>
      </c>
      <c r="L5" s="51">
        <v>12</v>
      </c>
      <c r="M5" s="51">
        <v>13</v>
      </c>
      <c r="N5" s="51">
        <v>14</v>
      </c>
      <c r="O5" s="51">
        <v>15</v>
      </c>
      <c r="P5" s="51">
        <v>16</v>
      </c>
    </row>
    <row r="6" spans="1:16" ht="15">
      <c r="A6" s="48"/>
      <c r="B6" s="49" t="s">
        <v>10</v>
      </c>
      <c r="C6" s="50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70"/>
    </row>
    <row r="7" spans="1:16" ht="15">
      <c r="A7" s="8">
        <v>1</v>
      </c>
      <c r="B7" s="9" t="s">
        <v>11</v>
      </c>
      <c r="C7" s="67" t="s">
        <v>12</v>
      </c>
      <c r="D7" s="71">
        <v>1.47</v>
      </c>
      <c r="E7" s="71">
        <v>1.47</v>
      </c>
      <c r="F7" s="71">
        <v>1.42</v>
      </c>
      <c r="G7" s="71">
        <v>1.21</v>
      </c>
      <c r="H7" s="71">
        <v>1.3</v>
      </c>
      <c r="I7" s="71">
        <v>1.24</v>
      </c>
      <c r="J7" s="71">
        <v>1.36</v>
      </c>
      <c r="K7" s="71">
        <v>1.44</v>
      </c>
      <c r="L7" s="71">
        <v>1.36</v>
      </c>
      <c r="M7" s="71">
        <v>1.33</v>
      </c>
      <c r="N7" s="71">
        <v>1.43</v>
      </c>
      <c r="O7" s="71">
        <v>1.61</v>
      </c>
      <c r="P7" s="74">
        <f>SUM(D7:O7)</f>
        <v>16.639999999999997</v>
      </c>
    </row>
    <row r="8" spans="1:16" ht="15">
      <c r="A8" s="8">
        <v>2</v>
      </c>
      <c r="B8" s="9" t="s">
        <v>13</v>
      </c>
      <c r="C8" s="67" t="s">
        <v>12</v>
      </c>
      <c r="D8" s="72">
        <f aca="true" t="shared" si="0" ref="D8:O8">SUM(D9:D10)</f>
        <v>0.0357</v>
      </c>
      <c r="E8" s="72">
        <f t="shared" si="0"/>
        <v>0.0357</v>
      </c>
      <c r="F8" s="72">
        <f t="shared" si="0"/>
        <v>0.0344</v>
      </c>
      <c r="G8" s="72">
        <f t="shared" si="0"/>
        <v>0.0294</v>
      </c>
      <c r="H8" s="72">
        <f t="shared" si="0"/>
        <v>0.0316</v>
      </c>
      <c r="I8" s="72">
        <f t="shared" si="0"/>
        <v>0.0301</v>
      </c>
      <c r="J8" s="72">
        <f t="shared" si="0"/>
        <v>0.033</v>
      </c>
      <c r="K8" s="72">
        <f t="shared" si="0"/>
        <v>0.0349</v>
      </c>
      <c r="L8" s="72">
        <f t="shared" si="0"/>
        <v>0.033</v>
      </c>
      <c r="M8" s="72">
        <f t="shared" si="0"/>
        <v>0.0323</v>
      </c>
      <c r="N8" s="72">
        <f t="shared" si="0"/>
        <v>0.0347</v>
      </c>
      <c r="O8" s="72">
        <f t="shared" si="0"/>
        <v>0.0391</v>
      </c>
      <c r="P8" s="74">
        <f>SUM(D8:O8)</f>
        <v>0.4039</v>
      </c>
    </row>
    <row r="9" spans="1:16" ht="15">
      <c r="A9" s="8" t="s">
        <v>15</v>
      </c>
      <c r="B9" s="13" t="s">
        <v>14</v>
      </c>
      <c r="C9" s="67" t="s">
        <v>12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4">
        <f>SUM(D9:O9)</f>
        <v>0</v>
      </c>
    </row>
    <row r="10" spans="1:16" ht="22.5">
      <c r="A10" s="8" t="s">
        <v>17</v>
      </c>
      <c r="B10" s="13" t="s">
        <v>16</v>
      </c>
      <c r="C10" s="67" t="s">
        <v>12</v>
      </c>
      <c r="D10" s="76">
        <v>0.0357</v>
      </c>
      <c r="E10" s="76">
        <v>0.0357</v>
      </c>
      <c r="F10" s="76">
        <v>0.0344</v>
      </c>
      <c r="G10" s="76">
        <v>0.0294</v>
      </c>
      <c r="H10" s="76">
        <v>0.0316</v>
      </c>
      <c r="I10" s="76">
        <v>0.0301</v>
      </c>
      <c r="J10" s="76">
        <v>0.033</v>
      </c>
      <c r="K10" s="76">
        <v>0.0349</v>
      </c>
      <c r="L10" s="76">
        <v>0.033</v>
      </c>
      <c r="M10" s="76">
        <v>0.0323</v>
      </c>
      <c r="N10" s="76">
        <v>0.0347</v>
      </c>
      <c r="O10" s="76">
        <v>0.0391</v>
      </c>
      <c r="P10" s="74">
        <f>SUM(D10:O10)</f>
        <v>0.4039</v>
      </c>
    </row>
    <row r="11" spans="1:16" ht="15">
      <c r="A11" s="8">
        <v>3</v>
      </c>
      <c r="B11" s="15" t="s">
        <v>18</v>
      </c>
      <c r="C11" s="68" t="s">
        <v>6</v>
      </c>
      <c r="D11" s="72">
        <f aca="true" t="shared" si="1" ref="D11:P11">IF(D7=0,0,D8/D7*100)</f>
        <v>2.428571428571429</v>
      </c>
      <c r="E11" s="72">
        <f t="shared" si="1"/>
        <v>2.428571428571429</v>
      </c>
      <c r="F11" s="72">
        <f t="shared" si="1"/>
        <v>2.422535211267606</v>
      </c>
      <c r="G11" s="72">
        <f t="shared" si="1"/>
        <v>2.4297520661157024</v>
      </c>
      <c r="H11" s="72">
        <f t="shared" si="1"/>
        <v>2.430769230769231</v>
      </c>
      <c r="I11" s="72">
        <f t="shared" si="1"/>
        <v>2.4274193548387095</v>
      </c>
      <c r="J11" s="72">
        <f t="shared" si="1"/>
        <v>2.4264705882352944</v>
      </c>
      <c r="K11" s="72">
        <f t="shared" si="1"/>
        <v>2.423611111111111</v>
      </c>
      <c r="L11" s="72">
        <f t="shared" si="1"/>
        <v>2.4264705882352944</v>
      </c>
      <c r="M11" s="72">
        <f t="shared" si="1"/>
        <v>2.4285714285714284</v>
      </c>
      <c r="N11" s="72">
        <f t="shared" si="1"/>
        <v>2.4265734265734267</v>
      </c>
      <c r="O11" s="72">
        <f t="shared" si="1"/>
        <v>2.4285714285714284</v>
      </c>
      <c r="P11" s="72">
        <f t="shared" si="1"/>
        <v>2.427283653846154</v>
      </c>
    </row>
    <row r="12" spans="1:16" ht="15">
      <c r="A12" s="8">
        <v>4</v>
      </c>
      <c r="B12" s="15" t="s">
        <v>19</v>
      </c>
      <c r="C12" s="67" t="s">
        <v>12</v>
      </c>
      <c r="D12" s="72">
        <f aca="true" t="shared" si="2" ref="D12:O12">D7-D8</f>
        <v>1.4343</v>
      </c>
      <c r="E12" s="72">
        <f t="shared" si="2"/>
        <v>1.4343</v>
      </c>
      <c r="F12" s="72">
        <f t="shared" si="2"/>
        <v>1.3856</v>
      </c>
      <c r="G12" s="72">
        <f t="shared" si="2"/>
        <v>1.1805999999999999</v>
      </c>
      <c r="H12" s="72">
        <f t="shared" si="2"/>
        <v>1.2684</v>
      </c>
      <c r="I12" s="72">
        <f t="shared" si="2"/>
        <v>1.2099</v>
      </c>
      <c r="J12" s="72">
        <f t="shared" si="2"/>
        <v>1.3270000000000002</v>
      </c>
      <c r="K12" s="72">
        <f t="shared" si="2"/>
        <v>1.4051</v>
      </c>
      <c r="L12" s="72">
        <f t="shared" si="2"/>
        <v>1.3270000000000002</v>
      </c>
      <c r="M12" s="72">
        <f t="shared" si="2"/>
        <v>1.2977</v>
      </c>
      <c r="N12" s="72">
        <f t="shared" si="2"/>
        <v>1.3953</v>
      </c>
      <c r="O12" s="72">
        <f t="shared" si="2"/>
        <v>1.5709000000000002</v>
      </c>
      <c r="P12" s="74">
        <f>SUM(D12:O12)</f>
        <v>16.2361</v>
      </c>
    </row>
    <row r="13" spans="1:16" ht="15">
      <c r="A13" s="8" t="s">
        <v>21</v>
      </c>
      <c r="B13" s="18" t="s">
        <v>20</v>
      </c>
      <c r="C13" s="67" t="s">
        <v>12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4">
        <f>SUM(D13:O13)</f>
        <v>0</v>
      </c>
    </row>
    <row r="14" spans="1:16" ht="22.5">
      <c r="A14" s="8" t="s">
        <v>23</v>
      </c>
      <c r="B14" s="18" t="s">
        <v>22</v>
      </c>
      <c r="C14" s="67" t="s">
        <v>12</v>
      </c>
      <c r="D14" s="73">
        <f>D7-D8</f>
        <v>1.4343</v>
      </c>
      <c r="E14" s="73">
        <f aca="true" t="shared" si="3" ref="E14:O14">E7-E8</f>
        <v>1.4343</v>
      </c>
      <c r="F14" s="73">
        <f t="shared" si="3"/>
        <v>1.3856</v>
      </c>
      <c r="G14" s="73">
        <f t="shared" si="3"/>
        <v>1.1805999999999999</v>
      </c>
      <c r="H14" s="73">
        <f t="shared" si="3"/>
        <v>1.2684</v>
      </c>
      <c r="I14" s="73">
        <f t="shared" si="3"/>
        <v>1.2099</v>
      </c>
      <c r="J14" s="73">
        <f t="shared" si="3"/>
        <v>1.3270000000000002</v>
      </c>
      <c r="K14" s="73">
        <f t="shared" si="3"/>
        <v>1.4051</v>
      </c>
      <c r="L14" s="73">
        <f t="shared" si="3"/>
        <v>1.3270000000000002</v>
      </c>
      <c r="M14" s="73">
        <f t="shared" si="3"/>
        <v>1.2977</v>
      </c>
      <c r="N14" s="73">
        <f t="shared" si="3"/>
        <v>1.3953</v>
      </c>
      <c r="O14" s="73">
        <f t="shared" si="3"/>
        <v>1.5709000000000002</v>
      </c>
      <c r="P14" s="74">
        <f>SUM(D14:O14)</f>
        <v>16.2361</v>
      </c>
    </row>
    <row r="15" spans="1:16" ht="15">
      <c r="A15" s="4"/>
      <c r="B15" s="5" t="s">
        <v>24</v>
      </c>
      <c r="C15" s="19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5"/>
    </row>
    <row r="16" spans="1:17" ht="15">
      <c r="A16" s="8" t="s">
        <v>25</v>
      </c>
      <c r="B16" s="9" t="s">
        <v>11</v>
      </c>
      <c r="C16" s="8" t="s">
        <v>26</v>
      </c>
      <c r="D16" s="10">
        <v>2.62</v>
      </c>
      <c r="E16" s="10">
        <v>2.62</v>
      </c>
      <c r="F16" s="10">
        <v>2.62</v>
      </c>
      <c r="G16" s="10">
        <v>2.62</v>
      </c>
      <c r="H16" s="10">
        <v>2.62</v>
      </c>
      <c r="I16" s="10">
        <v>2.62</v>
      </c>
      <c r="J16" s="10">
        <v>2.62</v>
      </c>
      <c r="K16" s="10">
        <v>2.62</v>
      </c>
      <c r="L16" s="10">
        <v>2.62</v>
      </c>
      <c r="M16" s="10">
        <v>2.62</v>
      </c>
      <c r="N16" s="10">
        <v>2.62</v>
      </c>
      <c r="O16" s="10">
        <v>2.62</v>
      </c>
      <c r="P16" s="11">
        <v>2.6200000000000006</v>
      </c>
      <c r="Q16">
        <f>P7/P16</f>
        <v>6.351145038167936</v>
      </c>
    </row>
    <row r="17" spans="1:16" ht="15">
      <c r="A17" s="8" t="s">
        <v>27</v>
      </c>
      <c r="B17" s="9" t="s">
        <v>13</v>
      </c>
      <c r="C17" s="8" t="s">
        <v>26</v>
      </c>
      <c r="D17" s="12">
        <v>0.06941448382126358</v>
      </c>
      <c r="E17" s="12">
        <v>0.06941448382126358</v>
      </c>
      <c r="F17" s="12">
        <v>0.06941448382126358</v>
      </c>
      <c r="G17" s="12">
        <v>0.06941448382126358</v>
      </c>
      <c r="H17" s="12">
        <v>0.06941448382126358</v>
      </c>
      <c r="I17" s="12">
        <v>0.06941448382126358</v>
      </c>
      <c r="J17" s="12">
        <v>0.06941448382126358</v>
      </c>
      <c r="K17" s="12">
        <v>0.06941448382126358</v>
      </c>
      <c r="L17" s="12">
        <v>0.06941448382126358</v>
      </c>
      <c r="M17" s="12">
        <v>0.06941448382126358</v>
      </c>
      <c r="N17" s="12">
        <v>0.06941448382126358</v>
      </c>
      <c r="O17" s="12">
        <v>0.06941448382126358</v>
      </c>
      <c r="P17" s="20">
        <v>0.06941448382126358</v>
      </c>
    </row>
    <row r="18" spans="1:16" ht="15">
      <c r="A18" s="8" t="s">
        <v>28</v>
      </c>
      <c r="B18" s="13" t="s">
        <v>14</v>
      </c>
      <c r="C18" s="8" t="s">
        <v>26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1">
        <v>0</v>
      </c>
    </row>
    <row r="19" spans="1:16" ht="22.5">
      <c r="A19" s="8" t="s">
        <v>29</v>
      </c>
      <c r="B19" s="13" t="s">
        <v>16</v>
      </c>
      <c r="C19" s="8" t="s">
        <v>26</v>
      </c>
      <c r="D19" s="14">
        <v>0.06941448382126358</v>
      </c>
      <c r="E19" s="14">
        <v>0.06941448382126358</v>
      </c>
      <c r="F19" s="14">
        <v>0.06941448382126358</v>
      </c>
      <c r="G19" s="14">
        <v>0.06941448382126358</v>
      </c>
      <c r="H19" s="14">
        <v>0.06941448382126358</v>
      </c>
      <c r="I19" s="14">
        <v>0.06941448382126358</v>
      </c>
      <c r="J19" s="14">
        <v>0.06941448382126358</v>
      </c>
      <c r="K19" s="14">
        <v>0.06941448382126358</v>
      </c>
      <c r="L19" s="14">
        <v>0.06941448382126358</v>
      </c>
      <c r="M19" s="14">
        <v>0.06941448382126358</v>
      </c>
      <c r="N19" s="14">
        <v>0.06941448382126358</v>
      </c>
      <c r="O19" s="14">
        <v>0.06941448382126358</v>
      </c>
      <c r="P19" s="11">
        <v>0.06941448382126358</v>
      </c>
    </row>
    <row r="20" spans="1:16" ht="15">
      <c r="A20" s="8" t="s">
        <v>30</v>
      </c>
      <c r="B20" s="15" t="s">
        <v>18</v>
      </c>
      <c r="C20" s="16" t="s">
        <v>6</v>
      </c>
      <c r="D20" s="14">
        <v>2.6494077794375412</v>
      </c>
      <c r="E20" s="14">
        <v>2.6494077794375412</v>
      </c>
      <c r="F20" s="14">
        <v>2.6494077794375412</v>
      </c>
      <c r="G20" s="14">
        <v>2.6494077794375412</v>
      </c>
      <c r="H20" s="14">
        <v>2.6494077794375412</v>
      </c>
      <c r="I20" s="14">
        <v>2.6494077794375412</v>
      </c>
      <c r="J20" s="14">
        <v>2.6494077794375412</v>
      </c>
      <c r="K20" s="14">
        <v>2.6494077794375412</v>
      </c>
      <c r="L20" s="14">
        <v>2.6494077794375412</v>
      </c>
      <c r="M20" s="14">
        <v>2.6494077794375412</v>
      </c>
      <c r="N20" s="14">
        <v>2.6494077794375412</v>
      </c>
      <c r="O20" s="14">
        <v>2.6494077794375412</v>
      </c>
      <c r="P20" s="17">
        <v>2.649407779437541</v>
      </c>
    </row>
    <row r="21" spans="1:16" ht="15">
      <c r="A21" s="8" t="s">
        <v>31</v>
      </c>
      <c r="B21" s="15" t="s">
        <v>32</v>
      </c>
      <c r="C21" s="8" t="s">
        <v>26</v>
      </c>
      <c r="D21" s="14">
        <v>2.5505855161787365</v>
      </c>
      <c r="E21" s="14">
        <v>2.5505855161787365</v>
      </c>
      <c r="F21" s="14">
        <v>2.5505855161787365</v>
      </c>
      <c r="G21" s="14">
        <v>2.5505855161787365</v>
      </c>
      <c r="H21" s="14">
        <v>2.5505855161787365</v>
      </c>
      <c r="I21" s="14">
        <v>2.5505855161787365</v>
      </c>
      <c r="J21" s="14">
        <v>2.5505855161787365</v>
      </c>
      <c r="K21" s="14">
        <v>2.5505855161787365</v>
      </c>
      <c r="L21" s="14">
        <v>2.5505855161787365</v>
      </c>
      <c r="M21" s="14">
        <v>2.5505855161787365</v>
      </c>
      <c r="N21" s="14">
        <v>2.5505855161787365</v>
      </c>
      <c r="O21" s="14">
        <v>2.5505855161787365</v>
      </c>
      <c r="P21" s="11">
        <v>2.550585516178736</v>
      </c>
    </row>
    <row r="22" spans="1:16" ht="15">
      <c r="A22" s="8" t="s">
        <v>33</v>
      </c>
      <c r="B22" s="18" t="s">
        <v>20</v>
      </c>
      <c r="C22" s="8" t="s">
        <v>26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1">
        <v>0</v>
      </c>
    </row>
    <row r="23" spans="1:16" ht="22.5">
      <c r="A23" s="8" t="s">
        <v>34</v>
      </c>
      <c r="B23" s="18" t="s">
        <v>22</v>
      </c>
      <c r="C23" s="8" t="s">
        <v>26</v>
      </c>
      <c r="D23" s="14">
        <v>2.5500000000000003</v>
      </c>
      <c r="E23" s="14">
        <v>2.5500000000000003</v>
      </c>
      <c r="F23" s="14">
        <v>2.5500000000000003</v>
      </c>
      <c r="G23" s="14">
        <v>2.5500000000000003</v>
      </c>
      <c r="H23" s="14">
        <v>2.5500000000000003</v>
      </c>
      <c r="I23" s="14">
        <v>2.5500000000000003</v>
      </c>
      <c r="J23" s="14">
        <v>2.5500000000000003</v>
      </c>
      <c r="K23" s="14">
        <v>2.5500000000000003</v>
      </c>
      <c r="L23" s="14">
        <v>2.5500000000000003</v>
      </c>
      <c r="M23" s="14">
        <v>2.5500000000000003</v>
      </c>
      <c r="N23" s="14">
        <v>2.5500000000000003</v>
      </c>
      <c r="O23" s="14">
        <v>2.5500000000000003</v>
      </c>
      <c r="P23" s="11">
        <v>2.5500000000000003</v>
      </c>
    </row>
    <row r="24" spans="1:16" ht="15">
      <c r="A24" s="8" t="s">
        <v>35</v>
      </c>
      <c r="B24" s="9" t="s">
        <v>36</v>
      </c>
      <c r="C24" s="16" t="s">
        <v>26</v>
      </c>
      <c r="D24" s="12">
        <v>2.5500000000000003</v>
      </c>
      <c r="E24" s="12">
        <v>2.5500000000000003</v>
      </c>
      <c r="F24" s="12">
        <v>2.5500000000000003</v>
      </c>
      <c r="G24" s="12">
        <v>2.5500000000000003</v>
      </c>
      <c r="H24" s="12">
        <v>2.5500000000000003</v>
      </c>
      <c r="I24" s="12">
        <v>2.5500000000000003</v>
      </c>
      <c r="J24" s="12">
        <v>2.5500000000000003</v>
      </c>
      <c r="K24" s="12">
        <v>2.5500000000000003</v>
      </c>
      <c r="L24" s="12">
        <v>2.5500000000000003</v>
      </c>
      <c r="M24" s="12">
        <v>2.5500000000000003</v>
      </c>
      <c r="N24" s="12">
        <v>2.5500000000000003</v>
      </c>
      <c r="O24" s="12">
        <v>2.5500000000000003</v>
      </c>
      <c r="P24" s="20">
        <v>2.5500000000000007</v>
      </c>
    </row>
    <row r="25" spans="1:16" ht="15">
      <c r="A25" s="8" t="s">
        <v>37</v>
      </c>
      <c r="B25" s="13" t="s">
        <v>14</v>
      </c>
      <c r="C25" s="16" t="s">
        <v>26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1">
        <v>0</v>
      </c>
    </row>
    <row r="26" spans="1:16" ht="15">
      <c r="A26" s="8" t="s">
        <v>39</v>
      </c>
      <c r="B26" s="13" t="s">
        <v>38</v>
      </c>
      <c r="C26" s="16" t="s">
        <v>26</v>
      </c>
      <c r="D26" s="12">
        <v>2.5500000000000003</v>
      </c>
      <c r="E26" s="12">
        <v>2.5500000000000003</v>
      </c>
      <c r="F26" s="12">
        <v>2.5500000000000003</v>
      </c>
      <c r="G26" s="12">
        <v>2.5500000000000003</v>
      </c>
      <c r="H26" s="12">
        <v>2.5500000000000003</v>
      </c>
      <c r="I26" s="12">
        <v>2.5500000000000003</v>
      </c>
      <c r="J26" s="12">
        <v>2.5500000000000003</v>
      </c>
      <c r="K26" s="12">
        <v>2.5500000000000003</v>
      </c>
      <c r="L26" s="12">
        <v>2.5500000000000003</v>
      </c>
      <c r="M26" s="12">
        <v>2.5500000000000003</v>
      </c>
      <c r="N26" s="12">
        <v>2.5500000000000003</v>
      </c>
      <c r="O26" s="12">
        <v>2.5500000000000003</v>
      </c>
      <c r="P26" s="20">
        <v>2.5500000000000007</v>
      </c>
    </row>
    <row r="27" spans="1:16" ht="15">
      <c r="A27" s="8" t="s">
        <v>40</v>
      </c>
      <c r="B27" s="9" t="s">
        <v>41</v>
      </c>
      <c r="C27" s="16" t="s">
        <v>42</v>
      </c>
      <c r="D27" s="12">
        <v>8</v>
      </c>
      <c r="E27" s="12">
        <v>8</v>
      </c>
      <c r="F27" s="12">
        <v>8</v>
      </c>
      <c r="G27" s="12">
        <v>8</v>
      </c>
      <c r="H27" s="12">
        <v>8</v>
      </c>
      <c r="I27" s="12">
        <v>8</v>
      </c>
      <c r="J27" s="12">
        <v>8</v>
      </c>
      <c r="K27" s="12">
        <v>8</v>
      </c>
      <c r="L27" s="12">
        <v>8</v>
      </c>
      <c r="M27" s="12">
        <v>8</v>
      </c>
      <c r="N27" s="12">
        <v>8</v>
      </c>
      <c r="O27" s="12">
        <v>8</v>
      </c>
      <c r="P27" s="20">
        <v>8</v>
      </c>
    </row>
    <row r="28" spans="1:16" ht="15">
      <c r="A28" s="8" t="s">
        <v>43</v>
      </c>
      <c r="B28" s="13" t="s">
        <v>14</v>
      </c>
      <c r="C28" s="16" t="s">
        <v>42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1">
        <v>0</v>
      </c>
    </row>
    <row r="29" spans="1:16" ht="15.75" thickBot="1">
      <c r="A29" s="21" t="s">
        <v>44</v>
      </c>
      <c r="B29" s="22" t="s">
        <v>38</v>
      </c>
      <c r="C29" s="23" t="s">
        <v>42</v>
      </c>
      <c r="D29" s="24">
        <v>8</v>
      </c>
      <c r="E29" s="24">
        <v>8</v>
      </c>
      <c r="F29" s="24">
        <v>8</v>
      </c>
      <c r="G29" s="24">
        <v>8</v>
      </c>
      <c r="H29" s="24">
        <v>8</v>
      </c>
      <c r="I29" s="24">
        <v>8</v>
      </c>
      <c r="J29" s="24">
        <v>8</v>
      </c>
      <c r="K29" s="24">
        <v>8</v>
      </c>
      <c r="L29" s="24">
        <v>8</v>
      </c>
      <c r="M29" s="24">
        <v>8</v>
      </c>
      <c r="N29" s="24">
        <v>8</v>
      </c>
      <c r="O29" s="24">
        <v>8</v>
      </c>
      <c r="P29" s="25">
        <v>8</v>
      </c>
    </row>
    <row r="30" spans="2:8" ht="15.75" thickBot="1">
      <c r="B30" s="27"/>
      <c r="C30" s="28"/>
      <c r="D30" s="29"/>
      <c r="E30" s="30"/>
      <c r="F30" s="30"/>
      <c r="G30" s="30"/>
      <c r="H30" s="30"/>
    </row>
    <row r="31" spans="1:3" ht="15.75" thickBot="1">
      <c r="A31" s="1"/>
      <c r="B31" s="56"/>
      <c r="C31" s="1"/>
    </row>
    <row r="32" spans="1:8" ht="15">
      <c r="A32" s="57"/>
      <c r="B32" s="58"/>
      <c r="C32" s="59"/>
      <c r="D32" s="60"/>
      <c r="E32" s="61"/>
      <c r="F32" s="61"/>
      <c r="G32" s="61"/>
      <c r="H32" s="61"/>
    </row>
    <row r="33" spans="1:8" ht="15">
      <c r="A33" s="57"/>
      <c r="B33" s="58"/>
      <c r="C33" s="59"/>
      <c r="D33" s="60"/>
      <c r="E33" s="61"/>
      <c r="F33" s="61"/>
      <c r="G33" s="61"/>
      <c r="H33" s="61"/>
    </row>
    <row r="34" spans="1:8" ht="15">
      <c r="A34" s="57"/>
      <c r="B34" s="58"/>
      <c r="C34" s="59"/>
      <c r="D34" s="60"/>
      <c r="E34" s="61"/>
      <c r="F34" s="61"/>
      <c r="G34" s="61"/>
      <c r="H34" s="61"/>
    </row>
    <row r="35" spans="1:8" ht="15">
      <c r="A35" s="57"/>
      <c r="B35" s="58"/>
      <c r="C35" s="59"/>
      <c r="D35" s="60"/>
      <c r="E35" s="61"/>
      <c r="F35" s="61"/>
      <c r="G35" s="61"/>
      <c r="H35" s="61"/>
    </row>
    <row r="36" spans="1:8" ht="15">
      <c r="A36" s="57"/>
      <c r="B36" s="58"/>
      <c r="C36" s="59"/>
      <c r="D36" s="60"/>
      <c r="E36" s="61"/>
      <c r="F36" s="61"/>
      <c r="G36" s="61"/>
      <c r="H36" s="61"/>
    </row>
    <row r="37" ht="15.75" thickBot="1"/>
    <row r="38" spans="2:8" ht="30.75" thickBot="1">
      <c r="B38" s="90" t="s">
        <v>62</v>
      </c>
      <c r="C38" s="91" t="s">
        <v>5</v>
      </c>
      <c r="D38" s="119">
        <v>809.1</v>
      </c>
      <c r="E38" s="106"/>
      <c r="F38" s="106"/>
      <c r="G38" s="106"/>
      <c r="H38" s="107"/>
    </row>
    <row r="39" spans="2:11" ht="107.25" customHeight="1" thickBot="1">
      <c r="B39" s="92" t="s">
        <v>59</v>
      </c>
      <c r="C39" s="93"/>
      <c r="D39" s="117" t="s">
        <v>67</v>
      </c>
      <c r="E39" s="109"/>
      <c r="F39" s="109"/>
      <c r="G39" s="109"/>
      <c r="H39" s="110"/>
      <c r="I39" s="78"/>
      <c r="J39" s="78"/>
      <c r="K39" s="78"/>
    </row>
    <row r="40" spans="2:8" ht="95.25" customHeight="1" thickBot="1">
      <c r="B40" s="94" t="s">
        <v>61</v>
      </c>
      <c r="C40" s="95"/>
      <c r="D40" s="111" t="s">
        <v>66</v>
      </c>
      <c r="E40" s="112"/>
      <c r="F40" s="112"/>
      <c r="G40" s="112"/>
      <c r="H40" s="113"/>
    </row>
    <row r="41" spans="2:8" ht="51" customHeight="1" thickBot="1">
      <c r="B41" s="96" t="s">
        <v>60</v>
      </c>
      <c r="C41" s="91" t="s">
        <v>6</v>
      </c>
      <c r="D41" s="114">
        <f>D22/D8</f>
        <v>0</v>
      </c>
      <c r="E41" s="115"/>
      <c r="F41" s="115"/>
      <c r="G41" s="115"/>
      <c r="H41" s="116"/>
    </row>
    <row r="42" spans="2:8" ht="105.75" thickBot="1">
      <c r="B42" s="97" t="s">
        <v>65</v>
      </c>
      <c r="C42" s="93"/>
      <c r="D42" s="102" t="s">
        <v>4</v>
      </c>
      <c r="E42" s="103"/>
      <c r="F42" s="103"/>
      <c r="G42" s="103"/>
      <c r="H42" s="104"/>
    </row>
  </sheetData>
  <sheetProtection/>
  <mergeCells count="6">
    <mergeCell ref="A2:P2"/>
    <mergeCell ref="D39:H39"/>
    <mergeCell ref="D40:H40"/>
    <mergeCell ref="D42:H42"/>
    <mergeCell ref="D41:H41"/>
    <mergeCell ref="D38:H38"/>
  </mergeCells>
  <dataValidations count="1">
    <dataValidation type="decimal" allowBlank="1" showInputMessage="1" showErrorMessage="1" sqref="D7:P29">
      <formula1>0</formula1>
      <formula2>1000000000000000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Q39"/>
  <sheetViews>
    <sheetView zoomScale="90" zoomScaleNormal="90" zoomScalePageLayoutView="0" workbookViewId="0" topLeftCell="A1">
      <selection activeCell="P4" sqref="P4"/>
    </sheetView>
  </sheetViews>
  <sheetFormatPr defaultColWidth="9.140625" defaultRowHeight="15"/>
  <cols>
    <col min="2" max="2" width="45.7109375" style="0" customWidth="1"/>
    <col min="4" max="4" width="13.00390625" style="0" customWidth="1"/>
    <col min="7" max="7" width="11.28125" style="0" customWidth="1"/>
  </cols>
  <sheetData>
    <row r="2" spans="1:16" ht="30" customHeight="1">
      <c r="A2" s="98" t="s">
        <v>57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4" spans="1:16" ht="22.5">
      <c r="A4" s="45" t="s">
        <v>7</v>
      </c>
      <c r="B4" s="46" t="s">
        <v>8</v>
      </c>
      <c r="C4" s="47" t="s">
        <v>9</v>
      </c>
      <c r="D4" s="52" t="s">
        <v>45</v>
      </c>
      <c r="E4" s="52" t="s">
        <v>46</v>
      </c>
      <c r="F4" s="52" t="s">
        <v>47</v>
      </c>
      <c r="G4" s="52" t="s">
        <v>48</v>
      </c>
      <c r="H4" s="52" t="s">
        <v>49</v>
      </c>
      <c r="I4" s="52" t="s">
        <v>50</v>
      </c>
      <c r="J4" s="52" t="s">
        <v>51</v>
      </c>
      <c r="K4" s="52" t="s">
        <v>52</v>
      </c>
      <c r="L4" s="52" t="s">
        <v>53</v>
      </c>
      <c r="M4" s="52" t="s">
        <v>54</v>
      </c>
      <c r="N4" s="52" t="s">
        <v>55</v>
      </c>
      <c r="O4" s="52" t="s">
        <v>56</v>
      </c>
      <c r="P4" s="53">
        <v>2014</v>
      </c>
    </row>
    <row r="5" spans="1:16" ht="15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  <c r="H5" s="51">
        <v>8</v>
      </c>
      <c r="I5" s="51">
        <v>9</v>
      </c>
      <c r="J5" s="51">
        <v>10</v>
      </c>
      <c r="K5" s="51">
        <v>11</v>
      </c>
      <c r="L5" s="51">
        <v>12</v>
      </c>
      <c r="M5" s="51">
        <v>13</v>
      </c>
      <c r="N5" s="51">
        <v>14</v>
      </c>
      <c r="O5" s="51">
        <v>15</v>
      </c>
      <c r="P5" s="51">
        <v>16</v>
      </c>
    </row>
    <row r="6" spans="1:16" ht="15">
      <c r="A6" s="48"/>
      <c r="B6" s="49" t="s">
        <v>10</v>
      </c>
      <c r="C6" s="50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70"/>
    </row>
    <row r="7" spans="1:16" ht="15">
      <c r="A7" s="8">
        <v>1</v>
      </c>
      <c r="B7" s="9" t="s">
        <v>11</v>
      </c>
      <c r="C7" s="67" t="s">
        <v>12</v>
      </c>
      <c r="D7" s="63">
        <f>D14/(1-0.0307)</f>
        <v>0.5175910450840813</v>
      </c>
      <c r="E7" s="63">
        <f aca="true" t="shared" si="0" ref="E7:O7">E14/(1-0.0307)</f>
        <v>0.5039461467038069</v>
      </c>
      <c r="F7" s="63">
        <f t="shared" si="0"/>
        <v>0.5179768905395646</v>
      </c>
      <c r="G7" s="63">
        <f t="shared" si="0"/>
        <v>0.3873620138244094</v>
      </c>
      <c r="H7" s="63">
        <f t="shared" si="0"/>
        <v>0.452596719281956</v>
      </c>
      <c r="I7" s="63">
        <f t="shared" si="0"/>
        <v>0.4508428763024863</v>
      </c>
      <c r="J7" s="63">
        <f t="shared" si="0"/>
        <v>0.4692582275869184</v>
      </c>
      <c r="K7" s="63">
        <f t="shared" si="0"/>
        <v>0.48328897142267613</v>
      </c>
      <c r="L7" s="63">
        <f t="shared" si="0"/>
        <v>0.40261219436706897</v>
      </c>
      <c r="M7" s="63">
        <f t="shared" si="0"/>
        <v>0.3663158980707727</v>
      </c>
      <c r="N7" s="63">
        <f t="shared" si="0"/>
        <v>0.45659238625812437</v>
      </c>
      <c r="O7" s="63">
        <f t="shared" si="0"/>
        <v>0.4627308366862684</v>
      </c>
      <c r="P7" s="64">
        <f>SUM(D7:O7)</f>
        <v>5.471114206128133</v>
      </c>
    </row>
    <row r="8" spans="1:16" ht="15">
      <c r="A8" s="8">
        <v>2</v>
      </c>
      <c r="B8" s="9" t="s">
        <v>13</v>
      </c>
      <c r="C8" s="67" t="s">
        <v>12</v>
      </c>
      <c r="D8" s="65">
        <f aca="true" t="shared" si="1" ref="D8:O8">SUM(D9:D10)</f>
        <v>0.015890045084081317</v>
      </c>
      <c r="E8" s="65">
        <f t="shared" si="1"/>
        <v>0.015471146703806893</v>
      </c>
      <c r="F8" s="65">
        <f t="shared" si="1"/>
        <v>0.01590189053956459</v>
      </c>
      <c r="G8" s="65">
        <f t="shared" si="1"/>
        <v>0.011892013824409353</v>
      </c>
      <c r="H8" s="65">
        <f t="shared" si="1"/>
        <v>0.013894719281956014</v>
      </c>
      <c r="I8" s="65">
        <f t="shared" si="1"/>
        <v>0.013840876302486316</v>
      </c>
      <c r="J8" s="65">
        <f t="shared" si="1"/>
        <v>0.014406227586918396</v>
      </c>
      <c r="K8" s="65">
        <f t="shared" si="1"/>
        <v>0.014836971422676148</v>
      </c>
      <c r="L8" s="65">
        <f t="shared" si="1"/>
        <v>0.012360194367068977</v>
      </c>
      <c r="M8" s="65">
        <f t="shared" si="1"/>
        <v>0.011245898070772697</v>
      </c>
      <c r="N8" s="65">
        <f t="shared" si="1"/>
        <v>0.014017386258124376</v>
      </c>
      <c r="O8" s="65">
        <f t="shared" si="1"/>
        <v>0.014205836686268403</v>
      </c>
      <c r="P8" s="64">
        <f>SUM(D8:O8)</f>
        <v>0.16796320612813348</v>
      </c>
    </row>
    <row r="9" spans="1:16" ht="15">
      <c r="A9" s="8" t="s">
        <v>15</v>
      </c>
      <c r="B9" s="13" t="s">
        <v>14</v>
      </c>
      <c r="C9" s="67" t="s">
        <v>12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4">
        <f>SUM(D9:O9)</f>
        <v>0</v>
      </c>
    </row>
    <row r="10" spans="1:16" ht="22.5">
      <c r="A10" s="8" t="s">
        <v>17</v>
      </c>
      <c r="B10" s="13" t="s">
        <v>16</v>
      </c>
      <c r="C10" s="67" t="s">
        <v>12</v>
      </c>
      <c r="D10" s="66">
        <f>D7-D14</f>
        <v>0.015890045084081317</v>
      </c>
      <c r="E10" s="66">
        <f aca="true" t="shared" si="2" ref="E10:O10">E7-E14</f>
        <v>0.015471146703806893</v>
      </c>
      <c r="F10" s="66">
        <f t="shared" si="2"/>
        <v>0.01590189053956459</v>
      </c>
      <c r="G10" s="66">
        <f t="shared" si="2"/>
        <v>0.011892013824409353</v>
      </c>
      <c r="H10" s="66">
        <f t="shared" si="2"/>
        <v>0.013894719281956014</v>
      </c>
      <c r="I10" s="66">
        <f t="shared" si="2"/>
        <v>0.013840876302486316</v>
      </c>
      <c r="J10" s="66">
        <f t="shared" si="2"/>
        <v>0.014406227586918396</v>
      </c>
      <c r="K10" s="66">
        <f t="shared" si="2"/>
        <v>0.014836971422676148</v>
      </c>
      <c r="L10" s="66">
        <f t="shared" si="2"/>
        <v>0.012360194367068977</v>
      </c>
      <c r="M10" s="66">
        <f t="shared" si="2"/>
        <v>0.011245898070772697</v>
      </c>
      <c r="N10" s="66">
        <f t="shared" si="2"/>
        <v>0.014017386258124376</v>
      </c>
      <c r="O10" s="66">
        <f t="shared" si="2"/>
        <v>0.014205836686268403</v>
      </c>
      <c r="P10" s="64">
        <f>SUM(D10:O10)</f>
        <v>0.16796320612813348</v>
      </c>
    </row>
    <row r="11" spans="1:16" ht="15">
      <c r="A11" s="8">
        <v>3</v>
      </c>
      <c r="B11" s="15" t="s">
        <v>18</v>
      </c>
      <c r="C11" s="68" t="s">
        <v>6</v>
      </c>
      <c r="D11" s="65">
        <f aca="true" t="shared" si="3" ref="D11:P11">IF(D7=0,0,D8/D7*100)</f>
        <v>3.0700000000000043</v>
      </c>
      <c r="E11" s="65">
        <f t="shared" si="3"/>
        <v>3.0700000000000043</v>
      </c>
      <c r="F11" s="65">
        <f t="shared" si="3"/>
        <v>3.069999999999991</v>
      </c>
      <c r="G11" s="65">
        <f t="shared" si="3"/>
        <v>3.0699999999999963</v>
      </c>
      <c r="H11" s="65">
        <f t="shared" si="3"/>
        <v>3.0699999999999923</v>
      </c>
      <c r="I11" s="65">
        <f t="shared" si="3"/>
        <v>3.0699999999999967</v>
      </c>
      <c r="J11" s="65">
        <f t="shared" si="3"/>
        <v>3.0700000000000003</v>
      </c>
      <c r="K11" s="65">
        <f t="shared" si="3"/>
        <v>3.069999999999998</v>
      </c>
      <c r="L11" s="65">
        <f t="shared" si="3"/>
        <v>3.06999999999999</v>
      </c>
      <c r="M11" s="65">
        <f t="shared" si="3"/>
        <v>3.069999999999993</v>
      </c>
      <c r="N11" s="65">
        <f t="shared" si="3"/>
        <v>3.069999999999991</v>
      </c>
      <c r="O11" s="65">
        <f t="shared" si="3"/>
        <v>3.069999999999992</v>
      </c>
      <c r="P11" s="65">
        <f t="shared" si="3"/>
        <v>3.069999999999996</v>
      </c>
    </row>
    <row r="12" spans="1:16" ht="15">
      <c r="A12" s="8">
        <v>4</v>
      </c>
      <c r="B12" s="15" t="s">
        <v>19</v>
      </c>
      <c r="C12" s="67" t="s">
        <v>12</v>
      </c>
      <c r="D12" s="65">
        <f aca="true" t="shared" si="4" ref="D12:O12">D7-D8</f>
        <v>0.501701</v>
      </c>
      <c r="E12" s="65">
        <f t="shared" si="4"/>
        <v>0.488475</v>
      </c>
      <c r="F12" s="65">
        <f t="shared" si="4"/>
        <v>0.502075</v>
      </c>
      <c r="G12" s="65">
        <f t="shared" si="4"/>
        <v>0.37547</v>
      </c>
      <c r="H12" s="65">
        <f t="shared" si="4"/>
        <v>0.438702</v>
      </c>
      <c r="I12" s="65">
        <f t="shared" si="4"/>
        <v>0.437002</v>
      </c>
      <c r="J12" s="65">
        <f t="shared" si="4"/>
        <v>0.454852</v>
      </c>
      <c r="K12" s="65">
        <f t="shared" si="4"/>
        <v>0.468452</v>
      </c>
      <c r="L12" s="65">
        <f t="shared" si="4"/>
        <v>0.390252</v>
      </c>
      <c r="M12" s="65">
        <f t="shared" si="4"/>
        <v>0.35507</v>
      </c>
      <c r="N12" s="65">
        <f t="shared" si="4"/>
        <v>0.442575</v>
      </c>
      <c r="O12" s="65">
        <f t="shared" si="4"/>
        <v>0.448525</v>
      </c>
      <c r="P12" s="64">
        <f>SUM(D12:O12)</f>
        <v>5.303151</v>
      </c>
    </row>
    <row r="13" spans="1:16" ht="15">
      <c r="A13" s="8" t="s">
        <v>21</v>
      </c>
      <c r="B13" s="18" t="s">
        <v>20</v>
      </c>
      <c r="C13" s="67" t="s">
        <v>12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4">
        <f>SUM(D13:O13)</f>
        <v>0</v>
      </c>
    </row>
    <row r="14" spans="1:16" ht="22.5">
      <c r="A14" s="8" t="s">
        <v>23</v>
      </c>
      <c r="B14" s="18" t="s">
        <v>22</v>
      </c>
      <c r="C14" s="67" t="s">
        <v>12</v>
      </c>
      <c r="D14" s="66">
        <v>0.501701</v>
      </c>
      <c r="E14" s="66">
        <v>0.488475</v>
      </c>
      <c r="F14" s="66">
        <v>0.502075</v>
      </c>
      <c r="G14" s="66">
        <v>0.37547</v>
      </c>
      <c r="H14" s="66">
        <v>0.438702</v>
      </c>
      <c r="I14" s="66">
        <v>0.437002</v>
      </c>
      <c r="J14" s="66">
        <v>0.454852</v>
      </c>
      <c r="K14" s="66">
        <v>0.468452</v>
      </c>
      <c r="L14" s="66">
        <v>0.390252</v>
      </c>
      <c r="M14" s="66">
        <v>0.35507</v>
      </c>
      <c r="N14" s="66">
        <v>0.442575</v>
      </c>
      <c r="O14" s="66">
        <v>0.448525</v>
      </c>
      <c r="P14" s="64">
        <f>SUM(D14:O14)</f>
        <v>5.303151</v>
      </c>
    </row>
    <row r="15" spans="1:16" ht="15">
      <c r="A15" s="4"/>
      <c r="B15" s="5" t="s">
        <v>24</v>
      </c>
      <c r="C15" s="19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5"/>
    </row>
    <row r="16" spans="1:17" ht="15">
      <c r="A16" s="8" t="s">
        <v>25</v>
      </c>
      <c r="B16" s="9" t="s">
        <v>11</v>
      </c>
      <c r="C16" s="8" t="s">
        <v>26</v>
      </c>
      <c r="D16" s="10">
        <v>0.9945321365934179</v>
      </c>
      <c r="E16" s="10">
        <v>0.9945321365934179</v>
      </c>
      <c r="F16" s="10">
        <v>0.9945321365934179</v>
      </c>
      <c r="G16" s="10">
        <v>0.9945321365934179</v>
      </c>
      <c r="H16" s="10">
        <v>0.9945321365934179</v>
      </c>
      <c r="I16" s="10">
        <v>0.9945321365934179</v>
      </c>
      <c r="J16" s="10">
        <v>0.9945321365934179</v>
      </c>
      <c r="K16" s="10">
        <v>0.9945321365934179</v>
      </c>
      <c r="L16" s="10">
        <v>0.9945321365934179</v>
      </c>
      <c r="M16" s="10">
        <v>0.9945321365934179</v>
      </c>
      <c r="N16" s="10">
        <v>0.9945321365934179</v>
      </c>
      <c r="O16" s="10">
        <v>0.9945321365934179</v>
      </c>
      <c r="P16" s="11">
        <v>0.9945321365934175</v>
      </c>
      <c r="Q16">
        <f>P7/P16</f>
        <v>5.501193983402492</v>
      </c>
    </row>
    <row r="17" spans="1:16" ht="15">
      <c r="A17" s="8" t="s">
        <v>27</v>
      </c>
      <c r="B17" s="9" t="s">
        <v>13</v>
      </c>
      <c r="C17" s="8" t="s">
        <v>26</v>
      </c>
      <c r="D17" s="12">
        <v>0.030532136593417913</v>
      </c>
      <c r="E17" s="12">
        <v>0.030532136593417913</v>
      </c>
      <c r="F17" s="12">
        <v>0.030532136593417913</v>
      </c>
      <c r="G17" s="12">
        <v>0.030532136593417913</v>
      </c>
      <c r="H17" s="12">
        <v>0.030532136593417913</v>
      </c>
      <c r="I17" s="12">
        <v>0.030532136593417913</v>
      </c>
      <c r="J17" s="12">
        <v>0.030532136593417913</v>
      </c>
      <c r="K17" s="12">
        <v>0.030532136593417913</v>
      </c>
      <c r="L17" s="12">
        <v>0.030532136593417913</v>
      </c>
      <c r="M17" s="12">
        <v>0.030532136593417913</v>
      </c>
      <c r="N17" s="12">
        <v>0.030532136593417913</v>
      </c>
      <c r="O17" s="12">
        <v>0.030532136593417913</v>
      </c>
      <c r="P17" s="20">
        <v>0.030532136593417913</v>
      </c>
    </row>
    <row r="18" spans="1:16" ht="15">
      <c r="A18" s="8" t="s">
        <v>28</v>
      </c>
      <c r="B18" s="13" t="s">
        <v>14</v>
      </c>
      <c r="C18" s="8" t="s">
        <v>26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1">
        <v>0</v>
      </c>
    </row>
    <row r="19" spans="1:16" ht="22.5">
      <c r="A19" s="8" t="s">
        <v>29</v>
      </c>
      <c r="B19" s="13" t="s">
        <v>16</v>
      </c>
      <c r="C19" s="8" t="s">
        <v>26</v>
      </c>
      <c r="D19" s="14">
        <v>0.030532136593417913</v>
      </c>
      <c r="E19" s="14">
        <v>0.030532136593417913</v>
      </c>
      <c r="F19" s="14">
        <v>0.030532136593417913</v>
      </c>
      <c r="G19" s="14">
        <v>0.030532136593417913</v>
      </c>
      <c r="H19" s="14">
        <v>0.030532136593417913</v>
      </c>
      <c r="I19" s="14">
        <v>0.030532136593417913</v>
      </c>
      <c r="J19" s="14">
        <v>0.030532136593417913</v>
      </c>
      <c r="K19" s="14">
        <v>0.030532136593417913</v>
      </c>
      <c r="L19" s="14">
        <v>0.030532136593417913</v>
      </c>
      <c r="M19" s="14">
        <v>0.030532136593417913</v>
      </c>
      <c r="N19" s="14">
        <v>0.030532136593417913</v>
      </c>
      <c r="O19" s="14">
        <v>0.030532136593417913</v>
      </c>
      <c r="P19" s="11">
        <v>0.030532136593417913</v>
      </c>
    </row>
    <row r="20" spans="1:16" ht="15">
      <c r="A20" s="8" t="s">
        <v>30</v>
      </c>
      <c r="B20" s="15" t="s">
        <v>18</v>
      </c>
      <c r="C20" s="16" t="s">
        <v>6</v>
      </c>
      <c r="D20" s="14">
        <v>3.0699999999999985</v>
      </c>
      <c r="E20" s="14">
        <v>3.0699999999999985</v>
      </c>
      <c r="F20" s="14">
        <v>3.0699999999999985</v>
      </c>
      <c r="G20" s="14">
        <v>3.0699999999999985</v>
      </c>
      <c r="H20" s="14">
        <v>3.0699999999999985</v>
      </c>
      <c r="I20" s="14">
        <v>3.0699999999999985</v>
      </c>
      <c r="J20" s="14">
        <v>3.0699999999999985</v>
      </c>
      <c r="K20" s="14">
        <v>3.0699999999999985</v>
      </c>
      <c r="L20" s="14">
        <v>3.0699999999999985</v>
      </c>
      <c r="M20" s="14">
        <v>3.0699999999999985</v>
      </c>
      <c r="N20" s="14">
        <v>3.0699999999999985</v>
      </c>
      <c r="O20" s="14">
        <v>3.0699999999999985</v>
      </c>
      <c r="P20" s="17">
        <v>3.0699999999999994</v>
      </c>
    </row>
    <row r="21" spans="1:16" ht="15">
      <c r="A21" s="8" t="s">
        <v>31</v>
      </c>
      <c r="B21" s="15" t="s">
        <v>32</v>
      </c>
      <c r="C21" s="8" t="s">
        <v>26</v>
      </c>
      <c r="D21" s="14">
        <v>0.964</v>
      </c>
      <c r="E21" s="14">
        <v>0.964</v>
      </c>
      <c r="F21" s="14">
        <v>0.964</v>
      </c>
      <c r="G21" s="14">
        <v>0.964</v>
      </c>
      <c r="H21" s="14">
        <v>0.964</v>
      </c>
      <c r="I21" s="14">
        <v>0.964</v>
      </c>
      <c r="J21" s="14">
        <v>0.964</v>
      </c>
      <c r="K21" s="14">
        <v>0.964</v>
      </c>
      <c r="L21" s="14">
        <v>0.964</v>
      </c>
      <c r="M21" s="14">
        <v>0.964</v>
      </c>
      <c r="N21" s="14">
        <v>0.964</v>
      </c>
      <c r="O21" s="14">
        <v>0.964</v>
      </c>
      <c r="P21" s="11">
        <v>0.9640000000000003</v>
      </c>
    </row>
    <row r="22" spans="1:16" ht="15">
      <c r="A22" s="8" t="s">
        <v>33</v>
      </c>
      <c r="B22" s="18" t="s">
        <v>20</v>
      </c>
      <c r="C22" s="8" t="s">
        <v>26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1">
        <v>0</v>
      </c>
    </row>
    <row r="23" spans="1:16" ht="22.5">
      <c r="A23" s="8" t="s">
        <v>34</v>
      </c>
      <c r="B23" s="18" t="s">
        <v>22</v>
      </c>
      <c r="C23" s="8" t="s">
        <v>26</v>
      </c>
      <c r="D23" s="14">
        <v>0.964</v>
      </c>
      <c r="E23" s="14">
        <v>0.964</v>
      </c>
      <c r="F23" s="14">
        <v>0.964</v>
      </c>
      <c r="G23" s="14">
        <v>0.964</v>
      </c>
      <c r="H23" s="14">
        <v>0.964</v>
      </c>
      <c r="I23" s="14">
        <v>0.964</v>
      </c>
      <c r="J23" s="14">
        <v>0.964</v>
      </c>
      <c r="K23" s="14">
        <v>0.964</v>
      </c>
      <c r="L23" s="14">
        <v>0.964</v>
      </c>
      <c r="M23" s="14">
        <v>0.964</v>
      </c>
      <c r="N23" s="14">
        <v>0.964</v>
      </c>
      <c r="O23" s="14">
        <v>0.964</v>
      </c>
      <c r="P23" s="11">
        <v>0.9640000000000003</v>
      </c>
    </row>
    <row r="24" spans="1:16" ht="15">
      <c r="A24" s="8" t="s">
        <v>35</v>
      </c>
      <c r="B24" s="9" t="s">
        <v>36</v>
      </c>
      <c r="C24" s="16" t="s">
        <v>26</v>
      </c>
      <c r="D24" s="12">
        <v>0.964</v>
      </c>
      <c r="E24" s="12">
        <v>0.964</v>
      </c>
      <c r="F24" s="12">
        <v>0.964</v>
      </c>
      <c r="G24" s="12">
        <v>0.964</v>
      </c>
      <c r="H24" s="12">
        <v>0.964</v>
      </c>
      <c r="I24" s="12">
        <v>0.964</v>
      </c>
      <c r="J24" s="12">
        <v>0.964</v>
      </c>
      <c r="K24" s="12">
        <v>0.964</v>
      </c>
      <c r="L24" s="12">
        <v>0.964</v>
      </c>
      <c r="M24" s="12">
        <v>0.964</v>
      </c>
      <c r="N24" s="12">
        <v>0.964</v>
      </c>
      <c r="O24" s="12">
        <v>0.964</v>
      </c>
      <c r="P24" s="20">
        <v>0.9640000000000003</v>
      </c>
    </row>
    <row r="25" spans="1:16" ht="15">
      <c r="A25" s="8" t="s">
        <v>37</v>
      </c>
      <c r="B25" s="13" t="s">
        <v>14</v>
      </c>
      <c r="C25" s="16" t="s">
        <v>26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1">
        <v>0</v>
      </c>
    </row>
    <row r="26" spans="1:16" ht="15">
      <c r="A26" s="8" t="s">
        <v>39</v>
      </c>
      <c r="B26" s="13" t="s">
        <v>38</v>
      </c>
      <c r="C26" s="16" t="s">
        <v>26</v>
      </c>
      <c r="D26" s="12">
        <v>0.964</v>
      </c>
      <c r="E26" s="12">
        <v>0.964</v>
      </c>
      <c r="F26" s="12">
        <v>0.964</v>
      </c>
      <c r="G26" s="12">
        <v>0.964</v>
      </c>
      <c r="H26" s="12">
        <v>0.964</v>
      </c>
      <c r="I26" s="12">
        <v>0.964</v>
      </c>
      <c r="J26" s="12">
        <v>0.964</v>
      </c>
      <c r="K26" s="12">
        <v>0.964</v>
      </c>
      <c r="L26" s="12">
        <v>0.964</v>
      </c>
      <c r="M26" s="12">
        <v>0.964</v>
      </c>
      <c r="N26" s="12">
        <v>0.964</v>
      </c>
      <c r="O26" s="12">
        <v>0.964</v>
      </c>
      <c r="P26" s="20">
        <v>0.9640000000000003</v>
      </c>
    </row>
    <row r="27" spans="1:16" ht="15">
      <c r="A27" s="8" t="s">
        <v>40</v>
      </c>
      <c r="B27" s="9" t="s">
        <v>41</v>
      </c>
      <c r="C27" s="16" t="s">
        <v>42</v>
      </c>
      <c r="D27" s="12">
        <v>1</v>
      </c>
      <c r="E27" s="12">
        <v>1</v>
      </c>
      <c r="F27" s="12">
        <v>1</v>
      </c>
      <c r="G27" s="12">
        <v>1</v>
      </c>
      <c r="H27" s="12">
        <v>1</v>
      </c>
      <c r="I27" s="12">
        <v>1</v>
      </c>
      <c r="J27" s="12">
        <v>1</v>
      </c>
      <c r="K27" s="12">
        <v>1</v>
      </c>
      <c r="L27" s="12">
        <v>1</v>
      </c>
      <c r="M27" s="12">
        <v>1</v>
      </c>
      <c r="N27" s="12">
        <v>1</v>
      </c>
      <c r="O27" s="12">
        <v>1</v>
      </c>
      <c r="P27" s="20">
        <v>1</v>
      </c>
    </row>
    <row r="28" spans="1:16" ht="15">
      <c r="A28" s="8" t="s">
        <v>43</v>
      </c>
      <c r="B28" s="13" t="s">
        <v>14</v>
      </c>
      <c r="C28" s="16" t="s">
        <v>42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1">
        <v>0</v>
      </c>
    </row>
    <row r="29" spans="1:16" ht="15.75" thickBot="1">
      <c r="A29" s="21" t="s">
        <v>44</v>
      </c>
      <c r="B29" s="22" t="s">
        <v>38</v>
      </c>
      <c r="C29" s="23" t="s">
        <v>42</v>
      </c>
      <c r="D29" s="24">
        <v>1</v>
      </c>
      <c r="E29" s="24">
        <v>1</v>
      </c>
      <c r="F29" s="24">
        <v>1</v>
      </c>
      <c r="G29" s="24">
        <v>1</v>
      </c>
      <c r="H29" s="24">
        <v>1</v>
      </c>
      <c r="I29" s="24">
        <v>1</v>
      </c>
      <c r="J29" s="24">
        <v>1</v>
      </c>
      <c r="K29" s="24">
        <v>1</v>
      </c>
      <c r="L29" s="24">
        <v>1</v>
      </c>
      <c r="M29" s="24">
        <v>1</v>
      </c>
      <c r="N29" s="24">
        <v>1</v>
      </c>
      <c r="O29" s="24">
        <v>1</v>
      </c>
      <c r="P29" s="25">
        <v>1</v>
      </c>
    </row>
    <row r="30" spans="2:8" ht="15.75" thickBot="1">
      <c r="B30" s="27"/>
      <c r="C30" s="28"/>
      <c r="D30" s="29"/>
      <c r="E30" s="30"/>
      <c r="F30" s="30"/>
      <c r="G30" s="30"/>
      <c r="H30" s="30"/>
    </row>
    <row r="31" spans="1:3" ht="15.75" thickBot="1">
      <c r="A31" s="1"/>
      <c r="B31" s="56"/>
      <c r="C31" s="1"/>
    </row>
    <row r="32" spans="1:8" ht="15">
      <c r="A32" s="57"/>
      <c r="B32" s="58"/>
      <c r="C32" s="59"/>
      <c r="D32" s="60"/>
      <c r="E32" s="61"/>
      <c r="F32" s="61"/>
      <c r="G32" s="61"/>
      <c r="H32" s="61"/>
    </row>
    <row r="33" spans="1:8" ht="15">
      <c r="A33" s="57"/>
      <c r="B33" s="58"/>
      <c r="C33" s="59"/>
      <c r="D33" s="60"/>
      <c r="E33" s="61"/>
      <c r="F33" s="61"/>
      <c r="G33" s="61"/>
      <c r="H33" s="61"/>
    </row>
    <row r="34" ht="15.75" thickBot="1"/>
    <row r="35" spans="2:8" ht="30.75" thickBot="1">
      <c r="B35" s="90" t="s">
        <v>62</v>
      </c>
      <c r="C35" s="91" t="s">
        <v>5</v>
      </c>
      <c r="D35" s="120">
        <v>295.55</v>
      </c>
      <c r="E35" s="121"/>
      <c r="F35" s="121"/>
      <c r="G35" s="121"/>
      <c r="H35" s="122"/>
    </row>
    <row r="36" spans="2:11" ht="111" customHeight="1" thickBot="1">
      <c r="B36" s="92" t="s">
        <v>59</v>
      </c>
      <c r="C36" s="93"/>
      <c r="D36" s="117" t="s">
        <v>67</v>
      </c>
      <c r="E36" s="109"/>
      <c r="F36" s="109"/>
      <c r="G36" s="109"/>
      <c r="H36" s="110"/>
      <c r="I36" s="78"/>
      <c r="J36" s="78"/>
      <c r="K36" s="78"/>
    </row>
    <row r="37" spans="2:8" ht="95.25" customHeight="1" thickBot="1">
      <c r="B37" s="94" t="s">
        <v>61</v>
      </c>
      <c r="C37" s="95"/>
      <c r="D37" s="123" t="s">
        <v>74</v>
      </c>
      <c r="E37" s="124"/>
      <c r="F37" s="124"/>
      <c r="G37" s="124"/>
      <c r="H37" s="125"/>
    </row>
    <row r="38" spans="2:8" ht="51" customHeight="1" thickBot="1">
      <c r="B38" s="96" t="s">
        <v>60</v>
      </c>
      <c r="C38" s="91" t="s">
        <v>6</v>
      </c>
      <c r="D38" s="114">
        <v>0.0307</v>
      </c>
      <c r="E38" s="115"/>
      <c r="F38" s="115"/>
      <c r="G38" s="115"/>
      <c r="H38" s="116"/>
    </row>
    <row r="39" spans="2:8" ht="105.75" thickBot="1">
      <c r="B39" s="97" t="s">
        <v>0</v>
      </c>
      <c r="C39" s="93"/>
      <c r="D39" s="102" t="s">
        <v>68</v>
      </c>
      <c r="E39" s="103"/>
      <c r="F39" s="103"/>
      <c r="G39" s="103"/>
      <c r="H39" s="104"/>
    </row>
  </sheetData>
  <sheetProtection/>
  <mergeCells count="6">
    <mergeCell ref="D39:H39"/>
    <mergeCell ref="A2:P2"/>
    <mergeCell ref="D35:H35"/>
    <mergeCell ref="D36:H36"/>
    <mergeCell ref="D37:H37"/>
    <mergeCell ref="D38:H38"/>
  </mergeCells>
  <dataValidations count="1">
    <dataValidation type="decimal" allowBlank="1" showInputMessage="1" showErrorMessage="1" sqref="D7:P29">
      <formula1>0</formula1>
      <formula2>1000000000000000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Каскад-Энергосеть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vodovozov</dc:creator>
  <cp:keywords/>
  <dc:description/>
  <cp:lastModifiedBy>Перваков Константин Николаевич</cp:lastModifiedBy>
  <cp:lastPrinted>2014-02-06T12:01:57Z</cp:lastPrinted>
  <dcterms:created xsi:type="dcterms:W3CDTF">2012-02-21T11:23:24Z</dcterms:created>
  <dcterms:modified xsi:type="dcterms:W3CDTF">2014-03-17T06:56:56Z</dcterms:modified>
  <cp:category/>
  <cp:version/>
  <cp:contentType/>
  <cp:contentStatus/>
</cp:coreProperties>
</file>